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drawings/drawing22.xml" ContentType="application/vnd.openxmlformats-officedocument.drawing+xml"/>
  <Override PartName="/xl/charts/chart18.xml" ContentType="application/vnd.openxmlformats-officedocument.drawingml.chart+xml"/>
  <Override PartName="/xl/drawings/drawing2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charts/chart16.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charts/chart19.xml" ContentType="application/vnd.openxmlformats-officedocument.drawingml.chart+xml"/>
  <Override PartName="/xl/drawings/drawing12.xml" ContentType="application/vnd.openxmlformats-officedocument.drawing+xml"/>
  <Override PartName="/xl/drawings/drawing21.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730" windowHeight="11700" tabRatio="971"/>
  </bookViews>
  <sheets>
    <sheet name="1. Key Statistics" sheetId="1" r:id="rId1"/>
    <sheet name="2. Cost per SF" sheetId="5" r:id="rId2"/>
    <sheet name="3. BuildingsUse" sheetId="6" r:id="rId3"/>
    <sheet name="4. Building Use Trend" sheetId="19" r:id="rId4"/>
    <sheet name="5. Office Trend by Agency" sheetId="22" r:id="rId5"/>
    <sheet name="6. Warehouse Trend by Agency" sheetId="23" r:id="rId6"/>
    <sheet name="7. Buildings" sheetId="2" r:id="rId7"/>
    <sheet name="8. Space Utilization" sheetId="16" r:id="rId8"/>
    <sheet name="9. SF by State " sheetId="10" r:id="rId9"/>
    <sheet name="10. Structures by Agency" sheetId="3" r:id="rId10"/>
    <sheet name="11. Structures by Use" sheetId="9" r:id="rId11"/>
    <sheet name="12. Land by Agency" sheetId="4" r:id="rId12"/>
    <sheet name="13. Acres by State" sheetId="11" r:id="rId13"/>
    <sheet name="14.Costs by State" sheetId="39" r:id="rId14"/>
    <sheet name="15. Dispositions by Agency " sheetId="7" r:id="rId15"/>
    <sheet name="16. Disposition by Method" sheetId="8" r:id="rId16"/>
    <sheet name="17.Historic by Designation" sheetId="37" r:id="rId17"/>
    <sheet name="18.Historic by State" sheetId="38" r:id="rId18"/>
    <sheet name="19. Historic by Agency" sheetId="17" r:id="rId19"/>
    <sheet name="20. Sustainability" sheetId="29" r:id="rId20"/>
    <sheet name="Sheet2" sheetId="20" state="veryHidden" r:id="rId21"/>
    <sheet name="Sheet1" sheetId="25" state="veryHidden" r:id="rId22"/>
    <sheet name="Sheet3" sheetId="26" state="veryHidden" r:id="rId23"/>
    <sheet name="Sheet4" sheetId="27" state="veryHidden" r:id="rId24"/>
    <sheet name="Sheet5" sheetId="28" state="veryHidden" r:id="rId25"/>
    <sheet name="Sheet6" sheetId="30" state="veryHidden" r:id="rId26"/>
    <sheet name="Sheet7" sheetId="31" state="veryHidden" r:id="rId27"/>
    <sheet name="Sheet8" sheetId="32" state="veryHidden" r:id="rId28"/>
    <sheet name="Back-End" sheetId="35" state="veryHidden" r:id="rId29"/>
    <sheet name="21. Status" sheetId="40" r:id="rId30"/>
  </sheets>
  <externalReferences>
    <externalReference r:id="rId31"/>
    <externalReference r:id="rId32"/>
    <externalReference r:id="rId33"/>
  </externalReferences>
  <definedNames>
    <definedName name="_xlnm._FilterDatabase" localSheetId="2" hidden="1">'3. BuildingsUse'!$A$4:$F$24</definedName>
    <definedName name="_xlnm._FilterDatabase" localSheetId="4" hidden="1">'5. Office Trend by Agency'!$A$4:$B$28</definedName>
    <definedName name="_xlnm._FilterDatabase" localSheetId="5" hidden="1">'6. Warehouse Trend by Agency'!$A$4:$B$28</definedName>
    <definedName name="_xlnm.Print_Area" localSheetId="1">'2. Cost per SF'!$A$1:$G$30</definedName>
  </definedNames>
  <calcPr calcId="125725"/>
</workbook>
</file>

<file path=xl/calcChain.xml><?xml version="1.0" encoding="utf-8"?>
<calcChain xmlns="http://schemas.openxmlformats.org/spreadsheetml/2006/main">
  <c r="C61" i="10"/>
  <c r="C24" i="6"/>
  <c r="D5" i="11"/>
  <c r="F25" i="19"/>
  <c r="E25"/>
  <c r="B60" i="11" l="1"/>
  <c r="C60"/>
  <c r="D59"/>
  <c r="B62" i="39"/>
  <c r="C62"/>
  <c r="D62"/>
  <c r="E62"/>
  <c r="D6" i="11" l="1"/>
  <c r="D7"/>
  <c r="D8"/>
  <c r="D9"/>
  <c r="D10"/>
  <c r="D11"/>
  <c r="D12"/>
  <c r="D13"/>
  <c r="D14"/>
  <c r="D15"/>
  <c r="D16"/>
  <c r="D17"/>
  <c r="D18"/>
  <c r="D19"/>
  <c r="D20"/>
  <c r="D21"/>
  <c r="D22"/>
  <c r="D23"/>
  <c r="D24"/>
  <c r="D25"/>
  <c r="D26"/>
  <c r="D27"/>
  <c r="D28"/>
  <c r="D29"/>
  <c r="D30"/>
  <c r="D31"/>
  <c r="D32"/>
  <c r="D33"/>
  <c r="D34"/>
  <c r="D35"/>
  <c r="D36"/>
  <c r="D40"/>
  <c r="D41"/>
  <c r="D42"/>
  <c r="D43"/>
  <c r="D44"/>
  <c r="D45"/>
  <c r="D46"/>
  <c r="D47"/>
  <c r="D48"/>
  <c r="D49"/>
  <c r="D50"/>
  <c r="D51"/>
  <c r="D52"/>
  <c r="D53"/>
  <c r="D54"/>
  <c r="D55"/>
  <c r="D56"/>
  <c r="D57"/>
  <c r="D58"/>
  <c r="F24" i="6"/>
  <c r="D60" i="11" l="1"/>
  <c r="B28" i="22"/>
  <c r="F13" i="1" l="1"/>
  <c r="H10"/>
  <c r="H9"/>
  <c r="C28" i="29"/>
  <c r="D28"/>
  <c r="E28"/>
  <c r="B28"/>
  <c r="E11" i="37"/>
  <c r="E10"/>
  <c r="E9"/>
  <c r="E8"/>
  <c r="E7"/>
  <c r="E6"/>
  <c r="G26" i="7"/>
  <c r="G19" i="8"/>
  <c r="D28" i="17"/>
  <c r="E28"/>
  <c r="F28"/>
  <c r="G28"/>
  <c r="H28"/>
  <c r="C28"/>
  <c r="D19" i="8"/>
  <c r="E19"/>
  <c r="F19"/>
  <c r="C19"/>
  <c r="C27" i="4"/>
  <c r="D27"/>
  <c r="E27"/>
  <c r="B27"/>
  <c r="C26" i="9"/>
  <c r="D26"/>
  <c r="E26"/>
  <c r="B26"/>
  <c r="C26" i="3"/>
  <c r="D26"/>
  <c r="E26"/>
  <c r="B26"/>
  <c r="B61" i="10"/>
  <c r="D60"/>
  <c r="D59"/>
  <c r="D58"/>
  <c r="D57"/>
  <c r="D56"/>
  <c r="D55"/>
  <c r="D54"/>
  <c r="D53"/>
  <c r="D52"/>
  <c r="D51"/>
  <c r="D50"/>
  <c r="D49"/>
  <c r="D48"/>
  <c r="D47"/>
  <c r="D46"/>
  <c r="D45"/>
  <c r="D44"/>
  <c r="D43"/>
  <c r="D42"/>
  <c r="D41"/>
  <c r="D36"/>
  <c r="D35"/>
  <c r="D34"/>
  <c r="D33"/>
  <c r="D32"/>
  <c r="D31"/>
  <c r="D30"/>
  <c r="D29"/>
  <c r="D28"/>
  <c r="D27"/>
  <c r="D26"/>
  <c r="D25"/>
  <c r="D24"/>
  <c r="D23"/>
  <c r="D22"/>
  <c r="D21"/>
  <c r="D20"/>
  <c r="D19"/>
  <c r="D18"/>
  <c r="D17"/>
  <c r="D16"/>
  <c r="D15"/>
  <c r="D14"/>
  <c r="D13"/>
  <c r="D12"/>
  <c r="D11"/>
  <c r="D10"/>
  <c r="D9"/>
  <c r="D8"/>
  <c r="D7"/>
  <c r="D6"/>
  <c r="D5"/>
  <c r="D6" i="22"/>
  <c r="D7"/>
  <c r="D8"/>
  <c r="D9"/>
  <c r="D10"/>
  <c r="D11"/>
  <c r="D12"/>
  <c r="D13"/>
  <c r="D14"/>
  <c r="D15"/>
  <c r="D16"/>
  <c r="D17"/>
  <c r="D18"/>
  <c r="D19"/>
  <c r="D20"/>
  <c r="D21"/>
  <c r="D22"/>
  <c r="D23"/>
  <c r="D24"/>
  <c r="D25"/>
  <c r="D26"/>
  <c r="D27"/>
  <c r="D5"/>
  <c r="D6" i="23"/>
  <c r="D7"/>
  <c r="D8"/>
  <c r="D9"/>
  <c r="D10"/>
  <c r="D11"/>
  <c r="D12"/>
  <c r="D13"/>
  <c r="D14"/>
  <c r="D15"/>
  <c r="D16"/>
  <c r="D17"/>
  <c r="D18"/>
  <c r="D19"/>
  <c r="D20"/>
  <c r="D21"/>
  <c r="D23"/>
  <c r="D24"/>
  <c r="D25"/>
  <c r="D27"/>
  <c r="D5"/>
  <c r="C28" i="2"/>
  <c r="D28"/>
  <c r="E28"/>
  <c r="F28"/>
  <c r="G28"/>
  <c r="B28"/>
  <c r="B28" i="23"/>
  <c r="C28"/>
  <c r="C28" i="22"/>
  <c r="B24" i="6"/>
  <c r="E24"/>
  <c r="G23"/>
  <c r="G22"/>
  <c r="G21"/>
  <c r="G20"/>
  <c r="G19"/>
  <c r="G18"/>
  <c r="G17"/>
  <c r="G16"/>
  <c r="G15"/>
  <c r="G14"/>
  <c r="G13"/>
  <c r="G12"/>
  <c r="G11"/>
  <c r="G10"/>
  <c r="G9"/>
  <c r="G8"/>
  <c r="G7"/>
  <c r="G6"/>
  <c r="G5"/>
  <c r="D23"/>
  <c r="D22"/>
  <c r="D21"/>
  <c r="D20"/>
  <c r="D19"/>
  <c r="D18"/>
  <c r="D17"/>
  <c r="D16"/>
  <c r="D15"/>
  <c r="D14"/>
  <c r="D13"/>
  <c r="D12"/>
  <c r="D11"/>
  <c r="D10"/>
  <c r="D9"/>
  <c r="D8"/>
  <c r="D7"/>
  <c r="D6"/>
  <c r="D5"/>
  <c r="G6" i="5"/>
  <c r="D6"/>
  <c r="D28" i="23" l="1"/>
  <c r="D61" i="10"/>
  <c r="G13" i="1" l="1"/>
  <c r="H13"/>
  <c r="D28" i="22"/>
  <c r="R52" i="20" l="1"/>
  <c r="L14" i="35" l="1"/>
  <c r="M14"/>
  <c r="B35"/>
  <c r="A35"/>
  <c r="B29"/>
  <c r="B28"/>
  <c r="B27"/>
  <c r="B26"/>
  <c r="B25"/>
  <c r="B24"/>
  <c r="B23"/>
  <c r="B22"/>
  <c r="B15"/>
  <c r="C15"/>
  <c r="B16"/>
  <c r="C16"/>
  <c r="B17"/>
  <c r="C17"/>
  <c r="B18"/>
  <c r="C18"/>
  <c r="C6"/>
  <c r="B6"/>
  <c r="C5"/>
  <c r="B5"/>
  <c r="B30" l="1"/>
  <c r="M6"/>
  <c r="L6"/>
  <c r="E6"/>
  <c r="E5"/>
  <c r="D5"/>
  <c r="D6"/>
  <c r="R63" i="20" l="1"/>
  <c r="R64"/>
  <c r="R65"/>
  <c r="R66"/>
  <c r="R67"/>
  <c r="R68"/>
  <c r="R53"/>
  <c r="R54"/>
  <c r="R55"/>
  <c r="R56"/>
  <c r="R57"/>
  <c r="R58"/>
  <c r="C54"/>
  <c r="K39"/>
  <c r="K40"/>
  <c r="K41"/>
  <c r="K42"/>
  <c r="K43"/>
  <c r="K44"/>
  <c r="K45"/>
  <c r="K46" l="1"/>
  <c r="R59"/>
  <c r="K34"/>
  <c r="D6" l="1"/>
  <c r="D7"/>
  <c r="D8"/>
  <c r="D9"/>
  <c r="D10"/>
  <c r="D11"/>
  <c r="D13"/>
  <c r="D14"/>
  <c r="D17"/>
  <c r="P23" l="1"/>
  <c r="AA28"/>
  <c r="K21"/>
  <c r="Y28"/>
  <c r="V28"/>
  <c r="P21"/>
  <c r="O23"/>
  <c r="N23"/>
  <c r="M23"/>
  <c r="L23"/>
  <c r="K23"/>
  <c r="O21"/>
  <c r="N21"/>
  <c r="M21"/>
  <c r="L21"/>
  <c r="V33"/>
  <c r="W33"/>
  <c r="X33"/>
  <c r="Y33"/>
  <c r="Z33"/>
  <c r="AA33"/>
  <c r="V22"/>
  <c r="X23"/>
  <c r="X24" s="1"/>
  <c r="Y23"/>
  <c r="Y24" s="1"/>
  <c r="Z23"/>
  <c r="Z24" s="1"/>
  <c r="AA23"/>
  <c r="AA24" s="1"/>
  <c r="X26"/>
  <c r="X27" s="1"/>
  <c r="Y26"/>
  <c r="Y27" s="1"/>
  <c r="Z26"/>
  <c r="Z27" s="1"/>
  <c r="AA26"/>
  <c r="AA27" s="1"/>
  <c r="Z28" l="1"/>
  <c r="Z29" s="1"/>
  <c r="Z30" s="1"/>
  <c r="X28"/>
  <c r="Y29" s="1"/>
  <c r="Y30" s="1"/>
  <c r="M7" i="35"/>
  <c r="M5" s="1"/>
  <c r="W28" i="20"/>
  <c r="L7" i="35"/>
  <c r="L5" s="1"/>
  <c r="Z34" i="20"/>
  <c r="Z35" s="1"/>
  <c r="AA34"/>
  <c r="AA35" s="1"/>
  <c r="W34"/>
  <c r="W35" s="1"/>
  <c r="O22"/>
  <c r="O24"/>
  <c r="L24"/>
  <c r="M22"/>
  <c r="L22"/>
  <c r="N22"/>
  <c r="N24"/>
  <c r="P22"/>
  <c r="M24"/>
  <c r="P24"/>
  <c r="V25"/>
  <c r="W26" s="1"/>
  <c r="W27" s="1"/>
  <c r="X34"/>
  <c r="X35" s="1"/>
  <c r="Y34"/>
  <c r="Y35" s="1"/>
  <c r="W23"/>
  <c r="W24" s="1"/>
  <c r="AA29" l="1"/>
  <c r="AA30" s="1"/>
  <c r="X29"/>
  <c r="X30" s="1"/>
  <c r="W29"/>
  <c r="W30" s="1"/>
  <c r="J9"/>
  <c r="W15"/>
  <c r="W16"/>
  <c r="W17"/>
  <c r="W9"/>
  <c r="W10"/>
  <c r="W11"/>
  <c r="W12"/>
  <c r="W13"/>
  <c r="W14"/>
  <c r="W8"/>
  <c r="W7"/>
  <c r="V10"/>
  <c r="V11"/>
  <c r="V12"/>
  <c r="V13"/>
  <c r="V14"/>
  <c r="V15"/>
  <c r="V16"/>
  <c r="V17"/>
  <c r="V9"/>
  <c r="V8"/>
  <c r="V7"/>
  <c r="C56" i="25" l="1"/>
  <c r="D16" i="20" l="1"/>
  <c r="V18"/>
  <c r="L15" i="35" l="1"/>
  <c r="L13" s="1"/>
  <c r="M15"/>
  <c r="M13" s="1"/>
  <c r="X39" i="20" l="1"/>
  <c r="X36"/>
  <c r="AA39"/>
  <c r="AA36"/>
  <c r="Y39"/>
  <c r="Y36"/>
  <c r="Z39"/>
  <c r="Z36"/>
  <c r="V39"/>
  <c r="V36"/>
  <c r="W39"/>
  <c r="W36"/>
  <c r="G2" i="28"/>
  <c r="G5" s="1"/>
  <c r="F2"/>
  <c r="F5" s="1"/>
  <c r="E2"/>
  <c r="D2"/>
  <c r="D5" s="1"/>
  <c r="C2"/>
  <c r="C5" s="1"/>
  <c r="B2"/>
  <c r="B5" s="1"/>
  <c r="Q13" i="27"/>
  <c r="Q16" s="1"/>
  <c r="P13"/>
  <c r="P16" s="1"/>
  <c r="O13"/>
  <c r="N13"/>
  <c r="N16" s="1"/>
  <c r="M13"/>
  <c r="M16" s="1"/>
  <c r="L13"/>
  <c r="L16" s="1"/>
  <c r="D56" i="25"/>
  <c r="E56"/>
  <c r="F56"/>
  <c r="G56"/>
  <c r="H56"/>
  <c r="C59"/>
  <c r="D59"/>
  <c r="E59"/>
  <c r="F59"/>
  <c r="G59"/>
  <c r="H59"/>
  <c r="Y40" i="20" l="1"/>
  <c r="Y41" s="1"/>
  <c r="W40"/>
  <c r="W41" s="1"/>
  <c r="Z40"/>
  <c r="Z41" s="1"/>
  <c r="W37"/>
  <c r="W38" s="1"/>
  <c r="Z37"/>
  <c r="Z38" s="1"/>
  <c r="AA40"/>
  <c r="AA41" s="1"/>
  <c r="AA37"/>
  <c r="AA38" s="1"/>
  <c r="X40"/>
  <c r="X41" s="1"/>
  <c r="Y37"/>
  <c r="Y38" s="1"/>
  <c r="X37"/>
  <c r="X38" s="1"/>
  <c r="F57" i="25"/>
  <c r="F58" s="1"/>
  <c r="H57"/>
  <c r="H58" s="1"/>
  <c r="D60"/>
  <c r="D61" s="1"/>
  <c r="F60"/>
  <c r="F61" s="1"/>
  <c r="H60"/>
  <c r="H61" s="1"/>
  <c r="D57"/>
  <c r="D58" s="1"/>
  <c r="E60"/>
  <c r="E61" s="1"/>
  <c r="E57"/>
  <c r="E58" s="1"/>
  <c r="G60"/>
  <c r="G61" s="1"/>
  <c r="N17" i="27"/>
  <c r="N18" s="1"/>
  <c r="M17"/>
  <c r="M18" s="1"/>
  <c r="Q17"/>
  <c r="Q18" s="1"/>
  <c r="O14"/>
  <c r="O15" s="1"/>
  <c r="E3" i="28"/>
  <c r="E4" s="1"/>
  <c r="D6"/>
  <c r="D7" s="1"/>
  <c r="F3"/>
  <c r="F4" s="1"/>
  <c r="C6"/>
  <c r="C7" s="1"/>
  <c r="G6"/>
  <c r="G7" s="1"/>
  <c r="D3"/>
  <c r="D4" s="1"/>
  <c r="E5"/>
  <c r="E6" s="1"/>
  <c r="E7" s="1"/>
  <c r="C3"/>
  <c r="C4" s="1"/>
  <c r="G3"/>
  <c r="G4" s="1"/>
  <c r="N14" i="27"/>
  <c r="N15" s="1"/>
  <c r="O16"/>
  <c r="O17" s="1"/>
  <c r="O18" s="1"/>
  <c r="M14"/>
  <c r="M15" s="1"/>
  <c r="Q14"/>
  <c r="Q15" s="1"/>
  <c r="P14"/>
  <c r="P15" s="1"/>
  <c r="G57" i="25"/>
  <c r="G58" s="1"/>
  <c r="F6" i="28" l="1"/>
  <c r="F7" s="1"/>
  <c r="P17" i="27"/>
  <c r="P18" s="1"/>
  <c r="N9" i="20" l="1"/>
  <c r="N10"/>
  <c r="N11"/>
  <c r="N12"/>
  <c r="N13"/>
  <c r="N14"/>
  <c r="N15"/>
  <c r="N16"/>
  <c r="W18" l="1"/>
  <c r="K9" l="1"/>
</calcChain>
</file>

<file path=xl/sharedStrings.xml><?xml version="1.0" encoding="utf-8"?>
<sst xmlns="http://schemas.openxmlformats.org/spreadsheetml/2006/main" count="1108" uniqueCount="376">
  <si>
    <t>FY 2011</t>
  </si>
  <si>
    <t>Leased</t>
  </si>
  <si>
    <t>Total</t>
  </si>
  <si>
    <t>Agency</t>
  </si>
  <si>
    <t>Leased Building Assets</t>
  </si>
  <si>
    <t>Agriculture</t>
  </si>
  <si>
    <t>Air Force</t>
  </si>
  <si>
    <t>Army</t>
  </si>
  <si>
    <t>Commerce</t>
  </si>
  <si>
    <t>Corps of Engineers</t>
  </si>
  <si>
    <t>Defense/WHS</t>
  </si>
  <si>
    <t>Energy</t>
  </si>
  <si>
    <t>Environmental Protection Agency</t>
  </si>
  <si>
    <t>General Services Administration</t>
  </si>
  <si>
    <t>Health and Human Services</t>
  </si>
  <si>
    <t>Homeland Security</t>
  </si>
  <si>
    <t>Interior</t>
  </si>
  <si>
    <t>Justice</t>
  </si>
  <si>
    <t>Labor</t>
  </si>
  <si>
    <t>NASA</t>
  </si>
  <si>
    <t>National Science Foundation</t>
  </si>
  <si>
    <t>Navy</t>
  </si>
  <si>
    <t>Office of Personnel Management</t>
  </si>
  <si>
    <t>State</t>
  </si>
  <si>
    <t>State (USAID)</t>
  </si>
  <si>
    <t>Transportation</t>
  </si>
  <si>
    <t>Treasury</t>
  </si>
  <si>
    <t>Veterans Affairs</t>
  </si>
  <si>
    <t>Leased Structure Assets</t>
  </si>
  <si>
    <t>National Aeronautics And Space Administration</t>
  </si>
  <si>
    <t>Gross Square Feet</t>
  </si>
  <si>
    <t>Office</t>
  </si>
  <si>
    <t>Service</t>
  </si>
  <si>
    <t>Warehouses</t>
  </si>
  <si>
    <t>School</t>
  </si>
  <si>
    <t>Dormitories/Barracks</t>
  </si>
  <si>
    <t>Other Institutional Uses</t>
  </si>
  <si>
    <t>Laboratories</t>
  </si>
  <si>
    <t>Family Housing</t>
  </si>
  <si>
    <t>Hospital</t>
  </si>
  <si>
    <t>Industrial</t>
  </si>
  <si>
    <t>All Other</t>
  </si>
  <si>
    <t>Prisons and Detention Centers</t>
  </si>
  <si>
    <t>Communications Systems</t>
  </si>
  <si>
    <t>Navigation and Traffic Aids</t>
  </si>
  <si>
    <t>Museum</t>
  </si>
  <si>
    <t>Post Office</t>
  </si>
  <si>
    <t>Number of Disposed Buildings</t>
  </si>
  <si>
    <t>Number of Disposed Land Assets</t>
  </si>
  <si>
    <t>Number of Disposed Structures</t>
  </si>
  <si>
    <t>Total Number of Disposed Assets</t>
  </si>
  <si>
    <t>Acres</t>
  </si>
  <si>
    <t>Demolition</t>
  </si>
  <si>
    <t>Federal Transfer</t>
  </si>
  <si>
    <t>Negotiated Sale</t>
  </si>
  <si>
    <t>Negotiated Sales to Public Agencies</t>
  </si>
  <si>
    <t>Other</t>
  </si>
  <si>
    <t>Public Benefit Conveyance</t>
  </si>
  <si>
    <t>Public Sale</t>
  </si>
  <si>
    <t>Sale</t>
  </si>
  <si>
    <t># Leased Structures</t>
  </si>
  <si>
    <t>Airfield Pavements</t>
  </si>
  <si>
    <t>Flood Control and Navigation</t>
  </si>
  <si>
    <t>Harbors and Ports</t>
  </si>
  <si>
    <t>Miscellaneous Military Facilities</t>
  </si>
  <si>
    <t>Monuments and Memorials</t>
  </si>
  <si>
    <t>Parking Structures</t>
  </si>
  <si>
    <t>Power Development and Distribution</t>
  </si>
  <si>
    <t>Railroads</t>
  </si>
  <si>
    <t>Reclamation and Irrigation</t>
  </si>
  <si>
    <t>Roads and Bridges</t>
  </si>
  <si>
    <t>Space Exploration Structures</t>
  </si>
  <si>
    <t>Utility Systems</t>
  </si>
  <si>
    <t>Weapons Ranges</t>
  </si>
  <si>
    <t>Leased GSF</t>
  </si>
  <si>
    <t>GSF</t>
  </si>
  <si>
    <t>Leased Annual Costs*</t>
  </si>
  <si>
    <t>*Includes operations and maintenance costs and rent</t>
  </si>
  <si>
    <t>Lease Annual Costs*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</si>
  <si>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</si>
  <si>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</si>
  <si>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</si>
  <si>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</si>
  <si>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</si>
  <si>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</si>
  <si>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</si>
  <si>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</si>
  <si>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</si>
  <si>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</si>
  <si>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</si>
  <si>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</si>
  <si>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</si>
  <si>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</si>
  <si>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</si>
  <si>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</si>
  <si>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</si>
  <si>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</si>
  <si>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</si>
  <si>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</si>
  <si>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</si>
  <si>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</si>
  <si>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</si>
  <si>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</si>
  <si>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</si>
  <si>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</si>
  <si>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</si>
  <si>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</si>
  <si>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</si>
  <si>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</si>
  <si>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</si>
  <si>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</si>
  <si>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</si>
  <si>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</si>
  <si>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</si>
  <si>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</si>
  <si>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</si>
  <si>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</si>
  <si>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</si>
  <si>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</si>
  <si>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</si>
  <si>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</si>
  <si>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</si>
  <si>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</si>
  <si>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</si>
  <si>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</si>
  <si>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</si>
  <si>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</si>
  <si>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</si>
  <si>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</si>
  <si>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</si>
  <si>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Leased Acres</t>
  </si>
  <si>
    <t>Total Acres</t>
  </si>
  <si>
    <t>Building Use</t>
  </si>
  <si>
    <t>Number of Buildings</t>
  </si>
  <si>
    <t>Owned**</t>
  </si>
  <si>
    <t>FY 2010</t>
  </si>
  <si>
    <t>Fiscal Year</t>
  </si>
  <si>
    <t>***The All Other category is defined as "Buildings that cannot be classified elsewhere."</t>
  </si>
  <si>
    <t>Buildings Real Property Use*</t>
  </si>
  <si>
    <t>* For detailed definitions of real property use categories of buildings, see Appendix ?</t>
  </si>
  <si>
    <t xml:space="preserve"> </t>
  </si>
  <si>
    <t>FY 2012</t>
  </si>
  <si>
    <t>FY 2009</t>
  </si>
  <si>
    <t>FY 2008</t>
  </si>
  <si>
    <t>Outpatient Healthcare Facility</t>
  </si>
  <si>
    <t>Data Centers</t>
  </si>
  <si>
    <t>Comfort Station/Restrooms</t>
  </si>
  <si>
    <t>Health or Educational Use</t>
  </si>
  <si>
    <t>Historic Monuments</t>
  </si>
  <si>
    <t>Lease Expiration</t>
  </si>
  <si>
    <t>Lease Termination</t>
  </si>
  <si>
    <t xml:space="preserve"> Leased Acres</t>
  </si>
  <si>
    <t>Evaluated, Not Historic</t>
  </si>
  <si>
    <t>National Historic Landmark (NHL)</t>
  </si>
  <si>
    <t>National Register Eligible (NRE)</t>
  </si>
  <si>
    <t>National Register Listed (NRL)</t>
  </si>
  <si>
    <t>Non-contributing element of NHL/NRL district</t>
  </si>
  <si>
    <t>Not Evaluated</t>
  </si>
  <si>
    <t>FY 2012 Federal Real Property Charts</t>
  </si>
  <si>
    <t>Storage (other than buildings)</t>
  </si>
  <si>
    <t>Service (other than buildings)</t>
  </si>
  <si>
    <t>Recreational (other than buildings)</t>
  </si>
  <si>
    <t>Research and Development (other than Laboratories)</t>
  </si>
  <si>
    <t>Navigation and Traffic Aids (other than buildings)</t>
  </si>
  <si>
    <t>Industrial (other than buildings)</t>
  </si>
  <si>
    <t>Comfort Stations/Restrooms</t>
  </si>
  <si>
    <t>Buildings</t>
  </si>
  <si>
    <t>Structures</t>
  </si>
  <si>
    <t>Land</t>
  </si>
  <si>
    <t>Owned GSF**</t>
  </si>
  <si>
    <t>Owned Annual Operating Costs**</t>
  </si>
  <si>
    <t>All Other****</t>
  </si>
  <si>
    <t>*** Includes operations and maintenance costs and rent</t>
  </si>
  <si>
    <t>Lease Annual Costs***</t>
  </si>
  <si>
    <t>****The All Other category is defined as "Buildings that cannot be classified elsewhere."</t>
  </si>
  <si>
    <t>**includes foreign government owned, museum trust, state government owned, and leased</t>
  </si>
  <si>
    <t xml:space="preserve"> Owned Building Assets**</t>
  </si>
  <si>
    <t xml:space="preserve">Owned Annual Operating Costs** </t>
  </si>
  <si>
    <t xml:space="preserve"> Owned Structure Assets**</t>
  </si>
  <si>
    <t xml:space="preserve"> Owned Acres**</t>
  </si>
  <si>
    <t>Owned Acres*</t>
  </si>
  <si>
    <t>† All real property data from the 24 CFO Act agencies required to submit data to the FRPP</t>
  </si>
  <si>
    <t>Federal Real Property Key Statistics†</t>
  </si>
  <si>
    <t xml:space="preserve"> Buildings Real Property Use†</t>
  </si>
  <si>
    <t>Dispositions by Method†</t>
  </si>
  <si>
    <t>Gross Square Feet by Buildings Real Property Use†</t>
  </si>
  <si>
    <t>FY 2012**</t>
  </si>
  <si>
    <t>FY 2011**</t>
  </si>
  <si>
    <t>FY 2010**</t>
  </si>
  <si>
    <t>FY 2009**</t>
  </si>
  <si>
    <t>FY 2008**</t>
  </si>
  <si>
    <t>FY 2007**</t>
  </si>
  <si>
    <t>All Other***</t>
  </si>
  <si>
    <t>Annual Operating Cost *** by Buildings Real Property Use†</t>
  </si>
  <si>
    <t>Owned</t>
  </si>
  <si>
    <t>Evaluated</t>
  </si>
  <si>
    <t>USDA</t>
  </si>
  <si>
    <t>CoE</t>
  </si>
  <si>
    <t>DOE</t>
  </si>
  <si>
    <t>EPA</t>
  </si>
  <si>
    <t>GSA</t>
  </si>
  <si>
    <t>HHS</t>
  </si>
  <si>
    <t>DHS</t>
  </si>
  <si>
    <t>DOI</t>
  </si>
  <si>
    <t>DOJ</t>
  </si>
  <si>
    <t>DOL</t>
  </si>
  <si>
    <t>NSF</t>
  </si>
  <si>
    <t>DOT</t>
  </si>
  <si>
    <t>VA</t>
  </si>
  <si>
    <t>Overall Average</t>
  </si>
  <si>
    <t xml:space="preserve">All Remaining Uses </t>
  </si>
  <si>
    <t>Warehouse Gross Square Feet by Agency</t>
  </si>
  <si>
    <t>Percent of Space Utilization - Buildings†</t>
  </si>
  <si>
    <t>Buildings Real Property Use†</t>
  </si>
  <si>
    <t>AOC***</t>
  </si>
  <si>
    <t>Delta</t>
  </si>
  <si>
    <t>% Delta</t>
  </si>
  <si>
    <t>Annual Operating Cost</t>
  </si>
  <si>
    <t>DOD</t>
  </si>
  <si>
    <t>CFO Act Civilian Agencies</t>
  </si>
  <si>
    <t>Not Applicable</t>
  </si>
  <si>
    <t>Not Yet Evaluated</t>
  </si>
  <si>
    <t>Civilian CFO Act</t>
  </si>
  <si>
    <t>delta</t>
  </si>
  <si>
    <t>% delta</t>
  </si>
  <si>
    <t>Total CFO Act</t>
  </si>
  <si>
    <t>Structure USE</t>
  </si>
  <si>
    <t>Historic Evaluation</t>
  </si>
  <si>
    <t>* For detailed definitions of real property use categories of buildings, see FRPP Data Dictionary</t>
  </si>
  <si>
    <t>OFFICE</t>
  </si>
  <si>
    <t>WAREHOUSE</t>
  </si>
  <si>
    <t>AOC</t>
  </si>
  <si>
    <t>GSF and AOC trend</t>
  </si>
  <si>
    <t>Disposal</t>
  </si>
  <si>
    <t>Public Use Conveyance</t>
  </si>
  <si>
    <t>Disposal Process</t>
  </si>
  <si>
    <t xml:space="preserve">Owned </t>
  </si>
  <si>
    <t>Real Property Use</t>
  </si>
  <si>
    <t>** Includes operations and maintenance costs and rent</t>
  </si>
  <si>
    <t># Owned Structures*</t>
  </si>
  <si>
    <t>Owned Annual Operating Costs*</t>
  </si>
  <si>
    <t>Lease Annual Costs**</t>
  </si>
  <si>
    <t>Civilian Agencies</t>
  </si>
  <si>
    <t>Defense Agencies</t>
  </si>
  <si>
    <t>Civilian</t>
  </si>
  <si>
    <t>Defense</t>
  </si>
  <si>
    <t>**Has optional subcategories: Negotiated Sale, Public Sale</t>
  </si>
  <si>
    <t>Sustainable</t>
  </si>
  <si>
    <t>Lease Expiration or Termination</t>
  </si>
  <si>
    <t>Total GSF</t>
  </si>
  <si>
    <t>Total Number</t>
  </si>
  <si>
    <t>Total Annual Operating Costs</t>
  </si>
  <si>
    <t>Other CFO Act Agencies</t>
  </si>
  <si>
    <t xml:space="preserve">Warehouse </t>
  </si>
  <si>
    <t>Key Stats</t>
  </si>
  <si>
    <t>Cost per GSF</t>
  </si>
  <si>
    <t xml:space="preserve">Building Use </t>
  </si>
  <si>
    <t>GSF Agency</t>
  </si>
  <si>
    <t>All Remaining CFO Act Agencies</t>
  </si>
  <si>
    <t>Dispositions</t>
  </si>
  <si>
    <t>Disposal Method</t>
  </si>
  <si>
    <t>**includes federal government owned, foreign government owned, museum trust, state government owned</t>
  </si>
  <si>
    <t>**includes federal government owned, foreign government owned, museum trust, state government owned, and leased</t>
  </si>
  <si>
    <t>*includes federal government owned, foreign government owned, museum trust, state government owned, and leased</t>
  </si>
  <si>
    <t>All Remaining Uses</t>
  </si>
  <si>
    <t>* For detailed definitions of real property use categories of buildings, see Data Dictionary</t>
  </si>
  <si>
    <t>Outpatient Healthcare Facility****</t>
  </si>
  <si>
    <t>Data Centers****</t>
  </si>
  <si>
    <t>Comfort Stations/Restrooms****</t>
  </si>
  <si>
    <t>**** Real Property Use Category added in FY2012</t>
  </si>
  <si>
    <t>**includes federal government owned, foreign government owned, museum trust, state government owned, withdrawn land, and leased.  DOES NOT INCLUDE PUBLIC DOMAIN LAND</t>
  </si>
  <si>
    <t>Warehouse</t>
  </si>
  <si>
    <t>AOC/SF</t>
  </si>
  <si>
    <t>† All real property data from the CFO Act agencies required to submit data to the FRPP</t>
  </si>
  <si>
    <t>State Total Land Acreage†</t>
  </si>
  <si>
    <t>US Total Square Footage†</t>
  </si>
  <si>
    <t>**includes federal government owned, museum trust, state government owned</t>
  </si>
  <si>
    <t>Cost per SF</t>
  </si>
  <si>
    <t>Total Annual Operating Costs (Buildings, Structures, Land)</t>
  </si>
  <si>
    <t>AOC/GSF</t>
  </si>
  <si>
    <t>Air Force**</t>
  </si>
  <si>
    <t>Army**</t>
  </si>
  <si>
    <t>Corps of Engineers**</t>
  </si>
  <si>
    <t>Defense/WHS**</t>
  </si>
  <si>
    <t>Navy**</t>
  </si>
  <si>
    <t xml:space="preserve">** Department of Defense </t>
  </si>
  <si>
    <t>** Department of Defense</t>
  </si>
  <si>
    <t>*** The All Other category is defined as "Structures that cannot be classified elsewhere."</t>
  </si>
  <si>
    <t>StructureUsee</t>
  </si>
  <si>
    <t>All Remaining Use Categories</t>
  </si>
  <si>
    <t>Structures Real Property Use†</t>
  </si>
  <si>
    <t>**includes federal government owned, foreign government owned, museum trust, and state government owned</t>
  </si>
  <si>
    <t>Air Force***</t>
  </si>
  <si>
    <t>Army***</t>
  </si>
  <si>
    <t>Corps of Engineers***</t>
  </si>
  <si>
    <t>Defense/WHS***</t>
  </si>
  <si>
    <t>Navy***</t>
  </si>
  <si>
    <t>*** Department of Defense</t>
  </si>
  <si>
    <t>Air Force*</t>
  </si>
  <si>
    <t>Army*</t>
  </si>
  <si>
    <t>Navy*</t>
  </si>
  <si>
    <t>*Department of Defense</t>
  </si>
  <si>
    <t xml:space="preserve">*** Department of Defense </t>
  </si>
  <si>
    <t>**Department of Defense</t>
  </si>
  <si>
    <t>Buildings†</t>
  </si>
  <si>
    <t>Structures†</t>
  </si>
  <si>
    <t>Land†</t>
  </si>
  <si>
    <t xml:space="preserve"> Agency Dispositions†</t>
  </si>
  <si>
    <t>Historic Designation Total Assets†*</t>
  </si>
  <si>
    <t>* Historic Designation is  reported on all owned buildings, structures, and land assets, except those assets that have been evaluated and for which disclosure of historic status is restricted based upon EO 13007 and Section 304 of the National Historic Preservation Act.   Generally, properties eligible for listing in the National Register are at least 50 years old. Properties less than 50 years of age must be exceptionally important to be considered eligible for listing.</t>
  </si>
  <si>
    <t>Land***</t>
  </si>
  <si>
    <t>Leased Annual Costs***</t>
  </si>
  <si>
    <t>***Includes operations and maintenance costs and rent</t>
  </si>
  <si>
    <t>***includes federal government owned, foreign government owned, museum trust, state government owned, withdrawn land, and leased.  DOES NOT INCLUDE PUBLIC DOMAIN LAND</t>
  </si>
  <si>
    <t xml:space="preserve">****Examples of "Other" include abandonment, loss due to natural disaster, and loss due to natural deterioration. Air Force, Army, Navy, and Transportation together comprise 97% of all "Other" disposed assets reported by CFO Act Agencies.  </t>
  </si>
  <si>
    <t xml:space="preserve">Note, is it difficult to compare Owned and Leased Annual Operating Costs (AOC) due to their make-up.  Owned AOC only includes operations and maintenance costs, whereas Leased AOC also includes rent to capture the full cost of the asset. </t>
  </si>
  <si>
    <t>*Agencies can report one disposal method  from Public Building Conveyance, Federal Transfer, Sale, Demolition, Lease Termination or Other.  Subcategories found in FRPP Data Dictionary</t>
  </si>
  <si>
    <t xml:space="preserve">***A disposition where disposal costs are greater than the sales price will result in a negative Net Proceeds. </t>
  </si>
  <si>
    <t>FY 2013 Federal Real Property Charts</t>
  </si>
  <si>
    <t>FY 2013</t>
  </si>
  <si>
    <t>FY 2013**</t>
  </si>
  <si>
    <t>*includes federal government owned, museum trust, state government owned, withdrawn land.  DOES NOT INCLUDE PUBLIC DOMAIN LAND</t>
  </si>
  <si>
    <t>Foreign and US Territory</t>
  </si>
  <si>
    <t xml:space="preserve">Foreign and US Territory </t>
  </si>
  <si>
    <t>% Change</t>
  </si>
  <si>
    <t>Disposition Method</t>
  </si>
  <si>
    <t>Disposition Value</t>
  </si>
  <si>
    <t>Law Enforcement and Emergency Management Response</t>
  </si>
  <si>
    <t>Public Parks and Public Recreational Area</t>
  </si>
  <si>
    <t>Number of Assets</t>
  </si>
  <si>
    <t>FY 13 Annual Operating Costs</t>
  </si>
  <si>
    <t>FY 2013 Annual Operating Costs</t>
  </si>
  <si>
    <t>Historical Status</t>
  </si>
  <si>
    <t>Building</t>
  </si>
  <si>
    <t>Structure</t>
  </si>
  <si>
    <t>Historical Designation</t>
  </si>
  <si>
    <t>Utilization</t>
  </si>
  <si>
    <t xml:space="preserve">Real Property Use </t>
  </si>
  <si>
    <t>Underutilized</t>
  </si>
  <si>
    <t>Unutilized</t>
  </si>
  <si>
    <t>Utilized</t>
  </si>
  <si>
    <t>Not Sustainable</t>
  </si>
  <si>
    <t>Sustainability by Number of Buildings†*</t>
  </si>
  <si>
    <t xml:space="preserve">Building </t>
  </si>
  <si>
    <t>*includes federal government owned, museum trust, state government owned, withdrawn land, and leased</t>
  </si>
  <si>
    <t>US Total Square Footage†- continued</t>
  </si>
  <si>
    <t>State Total Land Acreage†- continued</t>
  </si>
  <si>
    <t>US Annual Operating Cost† - continued</t>
  </si>
  <si>
    <t>Historic Designation Total Assets†* - continued</t>
  </si>
  <si>
    <t>Number of Assets by Real Property Type</t>
  </si>
  <si>
    <t>Status</t>
  </si>
  <si>
    <t>Active</t>
  </si>
  <si>
    <t>Cannot Currently be Disposed</t>
  </si>
  <si>
    <t>Determination to Dispose</t>
  </si>
  <si>
    <t>Inactive</t>
  </si>
  <si>
    <t>Report of Excess Accepted</t>
  </si>
  <si>
    <t>Report of Excess Submitted</t>
  </si>
  <si>
    <t>Asset Status†</t>
  </si>
  <si>
    <t>Total Square Feet</t>
  </si>
  <si>
    <t>Square Feet**</t>
  </si>
  <si>
    <t>Square Feet</t>
  </si>
  <si>
    <t>Owned Annual Operating Costs/ SF**</t>
  </si>
  <si>
    <t xml:space="preserve"> Leased Annual Costs/ SF</t>
  </si>
  <si>
    <t>Owned SF**</t>
  </si>
  <si>
    <t>Leased Annual Costs/ SF</t>
  </si>
  <si>
    <t>SF</t>
  </si>
  <si>
    <t>Office Square Feet by Agency†*</t>
  </si>
  <si>
    <t>Warehouse Square Feet by Agency†*</t>
  </si>
  <si>
    <t>Leased SF</t>
  </si>
  <si>
    <t>Total SF</t>
  </si>
  <si>
    <t>Cost per Square Feet of Buildings†</t>
  </si>
  <si>
    <t xml:space="preserve"> Owned SF** </t>
  </si>
  <si>
    <t>* Sustainability is reported for all buildings above 5,000 SF</t>
  </si>
  <si>
    <t>U.S Annual Operating Cost†</t>
  </si>
  <si>
    <t>Corps of Engineers*</t>
  </si>
  <si>
    <t>Defense/WHS*</t>
  </si>
</sst>
</file>

<file path=xl/styles.xml><?xml version="1.0" encoding="utf-8"?>
<styleSheet xmlns="http://schemas.openxmlformats.org/spreadsheetml/2006/main">
  <numFmts count="11">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 numFmtId="169" formatCode="#,##0.000_);\(#,##0.000\)"/>
  </numFmts>
  <fonts count="62">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1"/>
      <color rgb="FFC00000"/>
      <name val="Calibri"/>
      <family val="2"/>
      <scheme val="minor"/>
    </font>
    <font>
      <sz val="11"/>
      <color rgb="FFC00000"/>
      <name val="Calibri"/>
      <family val="2"/>
      <scheme val="minor"/>
    </font>
    <font>
      <sz val="11"/>
      <name val="Calibri"/>
      <family val="2"/>
      <scheme val="minor"/>
    </font>
    <font>
      <b/>
      <sz val="11"/>
      <name val="Calibri"/>
      <family val="2"/>
      <scheme val="minor"/>
    </font>
    <font>
      <sz val="10"/>
      <color indexed="8"/>
      <name val="Arial"/>
      <family val="2"/>
    </font>
    <font>
      <b/>
      <sz val="10"/>
      <color indexed="8"/>
      <name val="Arial"/>
      <family val="2"/>
    </font>
    <font>
      <b/>
      <sz val="14"/>
      <color theme="1"/>
      <name val="Calibri"/>
      <family val="2"/>
      <scheme val="minor"/>
    </font>
    <font>
      <b/>
      <sz val="14"/>
      <color indexed="8"/>
      <name val="Arial"/>
      <family val="2"/>
    </font>
    <font>
      <sz val="11"/>
      <color rgb="FFFF0000"/>
      <name val="Calibri"/>
      <family val="2"/>
      <scheme val="minor"/>
    </font>
    <font>
      <b/>
      <sz val="11"/>
      <color rgb="FFFF0000"/>
      <name val="Calibri"/>
      <family val="2"/>
      <scheme val="minor"/>
    </font>
    <font>
      <b/>
      <sz val="12"/>
      <color theme="1"/>
      <name val="Calibri"/>
      <family val="2"/>
      <scheme val="minor"/>
    </font>
    <font>
      <sz val="14"/>
      <color theme="1"/>
      <name val="Calibri"/>
      <family val="2"/>
      <scheme val="minor"/>
    </font>
    <font>
      <b/>
      <sz val="12.5"/>
      <color theme="1"/>
      <name val="Calibri"/>
      <family val="2"/>
      <scheme val="minor"/>
    </font>
    <font>
      <b/>
      <sz val="12.5"/>
      <name val="Calibri"/>
      <family val="2"/>
      <scheme val="minor"/>
    </font>
    <font>
      <sz val="14"/>
      <name val="Calibri"/>
      <family val="2"/>
      <scheme val="minor"/>
    </font>
    <font>
      <b/>
      <sz val="12.5"/>
      <color indexed="8"/>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2"/>
      <color theme="1"/>
      <name val="Arial"/>
      <family val="2"/>
    </font>
    <font>
      <b/>
      <sz val="12"/>
      <color theme="1"/>
      <name val="Arial"/>
      <family val="2"/>
    </font>
    <font>
      <sz val="10"/>
      <color theme="1"/>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10"/>
      <color rgb="FF000000"/>
      <name val="Calibri"/>
      <family val="2"/>
      <scheme val="minor"/>
    </font>
    <font>
      <b/>
      <sz val="12"/>
      <name val="Calibri"/>
      <family val="2"/>
      <scheme val="minor"/>
    </font>
    <font>
      <b/>
      <sz val="10"/>
      <name val="Arial"/>
      <family val="2"/>
    </font>
  </fonts>
  <fills count="41">
    <fill>
      <patternFill patternType="none"/>
    </fill>
    <fill>
      <patternFill patternType="gray125"/>
    </fill>
    <fill>
      <patternFill patternType="solid">
        <fgColor theme="4" tint="0.79998168889431442"/>
        <bgColor rgb="FFDBE5F1"/>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rgb="FFDBE5F1"/>
      </patternFill>
    </fill>
    <fill>
      <patternFill patternType="solid">
        <fgColor rgb="FFE8E8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rgb="FF0070C0"/>
        <bgColor indexed="64"/>
      </patternFill>
    </fill>
    <fill>
      <patternFill patternType="solid">
        <fgColor theme="0" tint="-0.14999847407452621"/>
        <bgColor indexed="64"/>
      </patternFill>
    </fill>
  </fills>
  <borders count="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s>
  <cellStyleXfs count="427">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7" fillId="0" borderId="0"/>
    <xf numFmtId="0" fontId="29" fillId="0" borderId="0" applyNumberFormat="0" applyFill="0" applyBorder="0" applyAlignment="0" applyProtection="0"/>
    <xf numFmtId="0" fontId="30" fillId="0" borderId="10" applyNumberFormat="0" applyFill="0" applyAlignment="0" applyProtection="0"/>
    <xf numFmtId="0" fontId="31" fillId="0" borderId="11" applyNumberFormat="0" applyFill="0" applyAlignment="0" applyProtection="0"/>
    <xf numFmtId="0" fontId="32" fillId="0" borderId="12" applyNumberFormat="0" applyFill="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0" applyNumberFormat="0" applyBorder="0" applyAlignment="0" applyProtection="0"/>
    <xf numFmtId="0" fontId="36" fillId="10" borderId="13" applyNumberFormat="0" applyAlignment="0" applyProtection="0"/>
    <xf numFmtId="0" fontId="37" fillId="11" borderId="14" applyNumberFormat="0" applyAlignment="0" applyProtection="0"/>
    <xf numFmtId="0" fontId="38" fillId="11" borderId="13" applyNumberFormat="0" applyAlignment="0" applyProtection="0"/>
    <xf numFmtId="0" fontId="39" fillId="0" borderId="15" applyNumberFormat="0" applyFill="0" applyAlignment="0" applyProtection="0"/>
    <xf numFmtId="0" fontId="40" fillId="12" borderId="16"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44" fillId="37" borderId="0" applyNumberFormat="0" applyBorder="0" applyAlignment="0" applyProtection="0"/>
    <xf numFmtId="0" fontId="8" fillId="0" borderId="0"/>
    <xf numFmtId="0" fontId="45" fillId="0" borderId="0"/>
    <xf numFmtId="9" fontId="45" fillId="0" borderId="0" applyFont="0" applyFill="0" applyBorder="0" applyAlignment="0" applyProtection="0"/>
    <xf numFmtId="0" fontId="8" fillId="13" borderId="17" applyNumberFormat="0" applyFont="0" applyAlignment="0" applyProtection="0"/>
    <xf numFmtId="0" fontId="7" fillId="0" borderId="0"/>
    <xf numFmtId="0" fontId="7" fillId="13" borderId="17" applyNumberFormat="0" applyFont="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6" fillId="0" borderId="0"/>
    <xf numFmtId="0" fontId="6" fillId="13" borderId="17"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43" fontId="6"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0" fontId="30" fillId="0" borderId="10" applyNumberFormat="0" applyFill="0" applyAlignment="0" applyProtection="0"/>
    <xf numFmtId="0" fontId="31" fillId="0" borderId="11" applyNumberFormat="0" applyFill="0" applyAlignment="0" applyProtection="0"/>
    <xf numFmtId="0" fontId="32" fillId="0" borderId="12" applyNumberFormat="0" applyFill="0" applyAlignment="0" applyProtection="0"/>
    <xf numFmtId="0" fontId="32" fillId="0" borderId="0" applyNumberFormat="0" applyFill="0" applyBorder="0" applyAlignment="0" applyProtection="0"/>
    <xf numFmtId="0" fontId="48" fillId="7" borderId="0" applyNumberFormat="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0" borderId="13" applyNumberFormat="0" applyAlignment="0" applyProtection="0"/>
    <xf numFmtId="0" fontId="52" fillId="11" borderId="14" applyNumberFormat="0" applyAlignment="0" applyProtection="0"/>
    <xf numFmtId="0" fontId="53" fillId="11" borderId="13" applyNumberFormat="0" applyAlignment="0" applyProtection="0"/>
    <xf numFmtId="0" fontId="54" fillId="0" borderId="15" applyNumberFormat="0" applyFill="0" applyAlignment="0" applyProtection="0"/>
    <xf numFmtId="0" fontId="55" fillId="12" borderId="16" applyNumberFormat="0" applyAlignment="0" applyProtection="0"/>
    <xf numFmtId="0" fontId="56" fillId="0" borderId="0" applyNumberFormat="0" applyFill="0" applyBorder="0" applyAlignment="0" applyProtection="0"/>
    <xf numFmtId="0" fontId="45" fillId="13" borderId="17" applyNumberFormat="0" applyFont="0" applyAlignment="0" applyProtection="0"/>
    <xf numFmtId="0" fontId="57" fillId="0" borderId="0" applyNumberFormat="0" applyFill="0" applyBorder="0" applyAlignment="0" applyProtection="0"/>
    <xf numFmtId="0" fontId="46" fillId="0" borderId="18" applyNumberFormat="0" applyFill="0" applyAlignment="0" applyProtection="0"/>
    <xf numFmtId="0" fontId="58"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58" fillId="21" borderId="0" applyNumberFormat="0" applyBorder="0" applyAlignment="0" applyProtection="0"/>
    <xf numFmtId="0" fontId="58"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58" fillId="37"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13" borderId="17" applyNumberFormat="0" applyFont="0" applyAlignment="0" applyProtection="0"/>
    <xf numFmtId="0" fontId="5" fillId="0" borderId="0"/>
    <xf numFmtId="0" fontId="5" fillId="13" borderId="17"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13" borderId="17"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43" fontId="5"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13" borderId="17" applyNumberFormat="0" applyFont="0" applyAlignment="0" applyProtection="0"/>
    <xf numFmtId="0" fontId="4" fillId="0" borderId="0"/>
    <xf numFmtId="0" fontId="4" fillId="13" borderId="17"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13" borderId="17"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13" borderId="17" applyNumberFormat="0" applyFont="0" applyAlignment="0" applyProtection="0"/>
    <xf numFmtId="0" fontId="4" fillId="0" borderId="0"/>
    <xf numFmtId="0" fontId="4" fillId="13" borderId="17"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13" borderId="17"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43" fontId="4" fillId="0" borderId="0" applyFont="0" applyFill="0" applyBorder="0" applyAlignment="0" applyProtection="0"/>
    <xf numFmtId="0" fontId="3" fillId="0" borderId="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0" fontId="3" fillId="13" borderId="17" applyNumberFormat="0" applyFont="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43" fontId="3" fillId="0" borderId="0" applyFont="0" applyFill="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13" borderId="17" applyNumberFormat="0" applyFont="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43" fontId="3" fillId="0" borderId="0" applyFont="0" applyFill="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13" borderId="17" applyNumberFormat="0" applyFont="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43" fontId="3" fillId="0" borderId="0" applyFont="0" applyFill="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13" borderId="17" applyNumberFormat="0" applyFont="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13" borderId="17" applyNumberFormat="0" applyFont="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43" fontId="3" fillId="0" borderId="0" applyFont="0" applyFill="0" applyBorder="0" applyAlignment="0" applyProtection="0"/>
    <xf numFmtId="0" fontId="2" fillId="0" borderId="0"/>
  </cellStyleXfs>
  <cellXfs count="578">
    <xf numFmtId="0" fontId="0" fillId="0" borderId="0" xfId="0"/>
    <xf numFmtId="164" fontId="10" fillId="0" borderId="0" xfId="1" applyNumberFormat="1" applyFont="1" applyFill="1" applyBorder="1"/>
    <xf numFmtId="0" fontId="10" fillId="0" borderId="0" xfId="0" applyFont="1" applyBorder="1"/>
    <xf numFmtId="164" fontId="10" fillId="0" borderId="0" xfId="1" applyNumberFormat="1" applyFont="1" applyBorder="1"/>
    <xf numFmtId="0" fontId="0" fillId="0" borderId="0" xfId="0" applyBorder="1"/>
    <xf numFmtId="164" fontId="0" fillId="0" borderId="0" xfId="1" applyNumberFormat="1" applyFont="1" applyBorder="1"/>
    <xf numFmtId="164" fontId="0" fillId="0" borderId="0" xfId="1" applyNumberFormat="1" applyFont="1"/>
    <xf numFmtId="164" fontId="0" fillId="0" borderId="0" xfId="0" applyNumberFormat="1"/>
    <xf numFmtId="165" fontId="0" fillId="0" borderId="0" xfId="2" applyNumberFormat="1" applyFont="1"/>
    <xf numFmtId="164" fontId="10" fillId="0" borderId="0" xfId="1" applyNumberFormat="1" applyFont="1"/>
    <xf numFmtId="0" fontId="10" fillId="0" borderId="0" xfId="0" applyFont="1"/>
    <xf numFmtId="0" fontId="0" fillId="0" borderId="0" xfId="0" applyFill="1"/>
    <xf numFmtId="0" fontId="0" fillId="0" borderId="0" xfId="0" applyFill="1" applyBorder="1"/>
    <xf numFmtId="164" fontId="14" fillId="0" borderId="0" xfId="1" applyNumberFormat="1" applyFont="1" applyFill="1"/>
    <xf numFmtId="0" fontId="14" fillId="0" borderId="0" xfId="0" applyFont="1" applyFill="1"/>
    <xf numFmtId="0" fontId="14" fillId="0" borderId="0" xfId="0" applyFont="1"/>
    <xf numFmtId="165" fontId="14" fillId="0" borderId="0" xfId="0" applyNumberFormat="1" applyFont="1" applyFill="1"/>
    <xf numFmtId="0" fontId="14" fillId="0" borderId="0" xfId="0" applyFont="1" applyFill="1" applyBorder="1"/>
    <xf numFmtId="0" fontId="14" fillId="0" borderId="0" xfId="0" applyFont="1" applyBorder="1"/>
    <xf numFmtId="164" fontId="13" fillId="0" borderId="0" xfId="1" applyNumberFormat="1" applyFont="1" applyFill="1" applyBorder="1"/>
    <xf numFmtId="164" fontId="0" fillId="0" borderId="0" xfId="1" applyNumberFormat="1" applyFont="1" applyFill="1"/>
    <xf numFmtId="164" fontId="0" fillId="0" borderId="0" xfId="0" applyNumberFormat="1" applyFill="1"/>
    <xf numFmtId="165" fontId="14" fillId="0" borderId="0" xfId="2" applyNumberFormat="1" applyFont="1"/>
    <xf numFmtId="164" fontId="14" fillId="0" borderId="0" xfId="1" applyNumberFormat="1" applyFont="1" applyFill="1" applyBorder="1"/>
    <xf numFmtId="164" fontId="14" fillId="0" borderId="0" xfId="0" applyNumberFormat="1" applyFont="1" applyFill="1" applyBorder="1"/>
    <xf numFmtId="164" fontId="0" fillId="0" borderId="0" xfId="0" applyNumberFormat="1" applyFill="1" applyBorder="1"/>
    <xf numFmtId="165" fontId="0" fillId="0" borderId="0" xfId="2" applyNumberFormat="1" applyFont="1" applyFill="1"/>
    <xf numFmtId="0" fontId="19" fillId="0" borderId="0" xfId="0" applyFont="1"/>
    <xf numFmtId="0" fontId="20" fillId="0" borderId="0" xfId="4" applyFont="1"/>
    <xf numFmtId="0" fontId="19" fillId="0" borderId="0" xfId="0" applyFont="1" applyBorder="1"/>
    <xf numFmtId="164" fontId="19" fillId="0" borderId="0" xfId="1" applyNumberFormat="1" applyFont="1"/>
    <xf numFmtId="3" fontId="10" fillId="0" borderId="0" xfId="0" applyNumberFormat="1" applyFont="1" applyFill="1" applyBorder="1"/>
    <xf numFmtId="164" fontId="12" fillId="0" borderId="0" xfId="1" applyNumberFormat="1" applyFont="1" applyFill="1"/>
    <xf numFmtId="165" fontId="0" fillId="0" borderId="0" xfId="0" applyNumberFormat="1" applyFill="1"/>
    <xf numFmtId="0" fontId="13" fillId="0" borderId="0" xfId="0" applyFont="1" applyBorder="1" applyAlignment="1"/>
    <xf numFmtId="0" fontId="11" fillId="0" borderId="0" xfId="0" applyFont="1" applyFill="1" applyBorder="1"/>
    <xf numFmtId="164" fontId="11" fillId="0" borderId="0" xfId="1" applyNumberFormat="1" applyFont="1" applyFill="1" applyBorder="1" applyAlignment="1">
      <alignment horizontal="right"/>
    </xf>
    <xf numFmtId="165" fontId="11" fillId="0" borderId="0" xfId="2" applyNumberFormat="1" applyFont="1" applyFill="1" applyBorder="1" applyAlignment="1">
      <alignment horizontal="right"/>
    </xf>
    <xf numFmtId="164" fontId="13" fillId="0" borderId="0" xfId="1" applyNumberFormat="1" applyFont="1" applyFill="1" applyBorder="1" applyAlignment="1">
      <alignment horizontal="right"/>
    </xf>
    <xf numFmtId="165" fontId="13" fillId="0" borderId="0" xfId="2" applyNumberFormat="1" applyFont="1" applyFill="1" applyBorder="1" applyAlignment="1">
      <alignment horizontal="right"/>
    </xf>
    <xf numFmtId="49" fontId="10" fillId="0" borderId="0" xfId="0" applyNumberFormat="1" applyFont="1" applyFill="1" applyBorder="1" applyAlignment="1">
      <alignment wrapText="1"/>
    </xf>
    <xf numFmtId="164" fontId="10" fillId="0" borderId="0" xfId="1" applyNumberFormat="1" applyFont="1" applyFill="1" applyBorder="1" applyAlignment="1">
      <alignment horizontal="right" wrapText="1"/>
    </xf>
    <xf numFmtId="165" fontId="10" fillId="0" borderId="0" xfId="2" applyNumberFormat="1" applyFont="1" applyFill="1" applyBorder="1" applyAlignment="1">
      <alignment horizontal="right" wrapText="1"/>
    </xf>
    <xf numFmtId="164" fontId="13" fillId="0" borderId="0" xfId="1" applyNumberFormat="1" applyFont="1" applyFill="1" applyBorder="1" applyAlignment="1">
      <alignment horizontal="right" wrapText="1"/>
    </xf>
    <xf numFmtId="165" fontId="13" fillId="0" borderId="0" xfId="2" applyNumberFormat="1" applyFont="1" applyFill="1" applyBorder="1" applyAlignment="1">
      <alignment horizontal="right" wrapText="1"/>
    </xf>
    <xf numFmtId="0" fontId="23" fillId="0" borderId="0" xfId="0" applyFont="1" applyAlignment="1">
      <alignment vertical="center"/>
    </xf>
    <xf numFmtId="0" fontId="19" fillId="0" borderId="0" xfId="0" applyFont="1" applyAlignment="1"/>
    <xf numFmtId="0" fontId="24" fillId="0" borderId="0" xfId="0" applyFont="1" applyAlignment="1"/>
    <xf numFmtId="0" fontId="25" fillId="0" borderId="0" xfId="0" applyFont="1" applyAlignment="1">
      <alignment vertical="center"/>
    </xf>
    <xf numFmtId="164" fontId="0" fillId="0" borderId="0" xfId="1" applyNumberFormat="1" applyFont="1" applyFill="1" applyBorder="1"/>
    <xf numFmtId="165" fontId="0" fillId="0" borderId="0" xfId="2" applyNumberFormat="1" applyFont="1" applyFill="1" applyBorder="1"/>
    <xf numFmtId="0" fontId="27" fillId="0" borderId="0" xfId="0" applyFont="1" applyAlignment="1"/>
    <xf numFmtId="0" fontId="11" fillId="5" borderId="2" xfId="0" applyFont="1" applyFill="1" applyBorder="1" applyAlignment="1">
      <alignment horizontal="left"/>
    </xf>
    <xf numFmtId="164" fontId="10" fillId="4" borderId="3" xfId="1" applyNumberFormat="1" applyFont="1" applyFill="1" applyBorder="1"/>
    <xf numFmtId="164" fontId="12" fillId="0" borderId="0" xfId="1" applyNumberFormat="1" applyFont="1" applyBorder="1"/>
    <xf numFmtId="0" fontId="10" fillId="4" borderId="2" xfId="0" applyFont="1" applyFill="1" applyBorder="1"/>
    <xf numFmtId="0" fontId="10" fillId="4" borderId="2" xfId="0" applyFont="1" applyFill="1" applyBorder="1" applyAlignment="1">
      <alignment horizontal="left"/>
    </xf>
    <xf numFmtId="0" fontId="0" fillId="0" borderId="6" xfId="0" applyFont="1" applyFill="1" applyBorder="1" applyAlignment="1">
      <alignment horizontal="left"/>
    </xf>
    <xf numFmtId="0" fontId="0" fillId="0" borderId="6" xfId="0" applyBorder="1" applyAlignment="1">
      <alignment horizontal="left"/>
    </xf>
    <xf numFmtId="166" fontId="0" fillId="0" borderId="0" xfId="3" applyNumberFormat="1" applyFont="1"/>
    <xf numFmtId="164" fontId="10" fillId="4" borderId="3" xfId="1" applyNumberFormat="1" applyFont="1" applyFill="1" applyBorder="1" applyAlignment="1">
      <alignment horizontal="right" wrapText="1"/>
    </xf>
    <xf numFmtId="49" fontId="13" fillId="4" borderId="4" xfId="0" applyNumberFormat="1" applyFont="1" applyFill="1" applyBorder="1" applyAlignment="1">
      <alignment horizontal="right" wrapText="1"/>
    </xf>
    <xf numFmtId="49" fontId="10" fillId="4" borderId="2" xfId="0" applyNumberFormat="1" applyFont="1" applyFill="1" applyBorder="1" applyAlignment="1">
      <alignment wrapText="1"/>
    </xf>
    <xf numFmtId="164" fontId="16" fillId="4" borderId="3" xfId="1" applyNumberFormat="1" applyFont="1" applyFill="1" applyBorder="1" applyAlignment="1">
      <alignment horizontal="right"/>
    </xf>
    <xf numFmtId="0" fontId="11" fillId="4" borderId="2" xfId="0" applyFont="1" applyFill="1" applyBorder="1" applyAlignment="1">
      <alignment horizontal="left"/>
    </xf>
    <xf numFmtId="0" fontId="0" fillId="6" borderId="6" xfId="0" applyFont="1" applyFill="1" applyBorder="1" applyAlignment="1">
      <alignment horizontal="left"/>
    </xf>
    <xf numFmtId="164" fontId="0" fillId="6" borderId="0" xfId="1" applyNumberFormat="1" applyFont="1" applyFill="1" applyBorder="1"/>
    <xf numFmtId="165" fontId="0" fillId="6" borderId="0" xfId="2" applyNumberFormat="1" applyFont="1" applyFill="1" applyBorder="1"/>
    <xf numFmtId="164" fontId="14" fillId="6" borderId="0" xfId="1" applyNumberFormat="1" applyFont="1" applyFill="1" applyBorder="1"/>
    <xf numFmtId="0" fontId="0" fillId="6" borderId="6" xfId="0" applyFill="1" applyBorder="1" applyAlignment="1">
      <alignment horizontal="left"/>
    </xf>
    <xf numFmtId="0" fontId="10" fillId="3" borderId="2" xfId="0" applyFont="1" applyFill="1" applyBorder="1"/>
    <xf numFmtId="164" fontId="10" fillId="3" borderId="2" xfId="1" applyNumberFormat="1" applyFont="1" applyFill="1" applyBorder="1" applyAlignment="1">
      <alignment horizontal="center"/>
    </xf>
    <xf numFmtId="0" fontId="13" fillId="3" borderId="3" xfId="0" applyFont="1" applyFill="1" applyBorder="1" applyAlignment="1">
      <alignment horizontal="center"/>
    </xf>
    <xf numFmtId="0" fontId="10" fillId="3" borderId="4" xfId="0" applyFont="1" applyFill="1" applyBorder="1" applyAlignment="1">
      <alignment horizontal="center"/>
    </xf>
    <xf numFmtId="164" fontId="22" fillId="0" borderId="0" xfId="1" applyNumberFormat="1" applyFont="1" applyFill="1" applyBorder="1"/>
    <xf numFmtId="3" fontId="22" fillId="0" borderId="0" xfId="0" applyNumberFormat="1" applyFont="1" applyFill="1" applyBorder="1"/>
    <xf numFmtId="165" fontId="0" fillId="0" borderId="0" xfId="0" applyNumberFormat="1"/>
    <xf numFmtId="164" fontId="0" fillId="0" borderId="0" xfId="2" applyNumberFormat="1" applyFont="1"/>
    <xf numFmtId="164" fontId="14" fillId="0" borderId="0" xfId="2" applyNumberFormat="1" applyFont="1"/>
    <xf numFmtId="164" fontId="12" fillId="0" borderId="0" xfId="2" applyNumberFormat="1" applyFont="1" applyBorder="1"/>
    <xf numFmtId="164" fontId="0" fillId="0" borderId="0" xfId="2" applyNumberFormat="1" applyFont="1" applyFill="1"/>
    <xf numFmtId="164" fontId="14" fillId="0" borderId="0" xfId="2" applyNumberFormat="1" applyFont="1" applyFill="1"/>
    <xf numFmtId="164" fontId="12" fillId="0" borderId="0" xfId="2" applyNumberFormat="1" applyFont="1" applyFill="1"/>
    <xf numFmtId="164" fontId="16" fillId="4" borderId="3" xfId="1" applyNumberFormat="1" applyFont="1" applyFill="1" applyBorder="1"/>
    <xf numFmtId="49" fontId="16" fillId="4" borderId="2" xfId="0" applyNumberFormat="1" applyFont="1" applyFill="1" applyBorder="1" applyAlignment="1">
      <alignment wrapText="1"/>
    </xf>
    <xf numFmtId="0" fontId="15" fillId="0" borderId="0" xfId="0" applyFont="1"/>
    <xf numFmtId="164" fontId="14" fillId="0" borderId="0" xfId="1" applyNumberFormat="1" applyFont="1" applyBorder="1"/>
    <xf numFmtId="164" fontId="13" fillId="0" borderId="0" xfId="1" applyNumberFormat="1" applyFont="1" applyBorder="1"/>
    <xf numFmtId="164" fontId="10" fillId="4" borderId="4" xfId="1" applyNumberFormat="1" applyFont="1" applyFill="1" applyBorder="1" applyAlignment="1">
      <alignment horizontal="right"/>
    </xf>
    <xf numFmtId="164" fontId="0" fillId="0" borderId="0" xfId="1" applyNumberFormat="1" applyFont="1" applyBorder="1" applyAlignment="1">
      <alignment horizontal="right"/>
    </xf>
    <xf numFmtId="164" fontId="0" fillId="6" borderId="0" xfId="1" applyNumberFormat="1" applyFont="1" applyFill="1" applyBorder="1" applyAlignment="1">
      <alignment horizontal="right"/>
    </xf>
    <xf numFmtId="0" fontId="16" fillId="0" borderId="0" xfId="0" applyFont="1"/>
    <xf numFmtId="0" fontId="0" fillId="0" borderId="23" xfId="0" applyBorder="1" applyAlignment="1">
      <alignment horizontal="left"/>
    </xf>
    <xf numFmtId="164" fontId="16" fillId="0" borderId="24" xfId="1" applyNumberFormat="1" applyFont="1" applyBorder="1"/>
    <xf numFmtId="164" fontId="16" fillId="6" borderId="7" xfId="1" applyNumberFormat="1" applyFont="1" applyFill="1" applyBorder="1"/>
    <xf numFmtId="164" fontId="16" fillId="0" borderId="7" xfId="1" applyNumberFormat="1" applyFont="1" applyFill="1" applyBorder="1"/>
    <xf numFmtId="164" fontId="16" fillId="0" borderId="7" xfId="1" applyNumberFormat="1" applyFont="1" applyBorder="1"/>
    <xf numFmtId="0" fontId="9" fillId="0" borderId="0" xfId="0" applyFont="1"/>
    <xf numFmtId="41" fontId="5" fillId="0" borderId="0" xfId="46" applyNumberFormat="1" applyFont="1"/>
    <xf numFmtId="44" fontId="47" fillId="0" borderId="0" xfId="46" applyNumberFormat="1" applyFont="1"/>
    <xf numFmtId="44" fontId="17" fillId="0" borderId="0" xfId="46" applyNumberFormat="1" applyFont="1"/>
    <xf numFmtId="41" fontId="17" fillId="0" borderId="0" xfId="46" applyNumberFormat="1" applyFont="1"/>
    <xf numFmtId="41" fontId="47" fillId="0" borderId="0" xfId="46" applyNumberFormat="1" applyFont="1"/>
    <xf numFmtId="164" fontId="0" fillId="0" borderId="1" xfId="1" applyNumberFormat="1" applyFont="1" applyFill="1" applyBorder="1"/>
    <xf numFmtId="0" fontId="0" fillId="0" borderId="23" xfId="0" applyFont="1" applyFill="1" applyBorder="1" applyAlignment="1">
      <alignment horizontal="left"/>
    </xf>
    <xf numFmtId="164" fontId="0" fillId="0" borderId="19" xfId="1" applyNumberFormat="1" applyFont="1" applyFill="1" applyBorder="1"/>
    <xf numFmtId="164" fontId="10" fillId="4" borderId="2" xfId="1" applyNumberFormat="1" applyFont="1" applyFill="1" applyBorder="1" applyAlignment="1">
      <alignment horizontal="left"/>
    </xf>
    <xf numFmtId="164" fontId="10" fillId="4" borderId="4" xfId="1" applyNumberFormat="1" applyFont="1" applyFill="1" applyBorder="1"/>
    <xf numFmtId="0" fontId="0" fillId="0" borderId="0" xfId="0" applyAlignment="1">
      <alignment wrapText="1"/>
    </xf>
    <xf numFmtId="165" fontId="15" fillId="0" borderId="0" xfId="1" applyNumberFormat="1" applyFont="1" applyAlignment="1">
      <alignment horizontal="center"/>
    </xf>
    <xf numFmtId="44" fontId="0" fillId="0" borderId="0" xfId="2" applyFont="1" applyBorder="1"/>
    <xf numFmtId="44" fontId="10" fillId="0" borderId="0" xfId="2" applyFont="1" applyFill="1" applyBorder="1"/>
    <xf numFmtId="41" fontId="0" fillId="0" borderId="0" xfId="0" applyNumberFormat="1"/>
    <xf numFmtId="0" fontId="0" fillId="0" borderId="0" xfId="0"/>
    <xf numFmtId="0" fontId="0" fillId="0" borderId="0" xfId="0" applyBorder="1"/>
    <xf numFmtId="164" fontId="0" fillId="0" borderId="0" xfId="1" applyNumberFormat="1" applyFont="1"/>
    <xf numFmtId="0" fontId="0" fillId="0" borderId="0" xfId="0" applyFill="1" applyBorder="1"/>
    <xf numFmtId="164" fontId="14" fillId="0" borderId="0" xfId="1" applyNumberFormat="1" applyFont="1" applyBorder="1" applyAlignment="1">
      <alignment wrapText="1"/>
    </xf>
    <xf numFmtId="164" fontId="0" fillId="0" borderId="0" xfId="0" applyNumberFormat="1" applyBorder="1"/>
    <xf numFmtId="0" fontId="21" fillId="0" borderId="0" xfId="0" applyFont="1"/>
    <xf numFmtId="3" fontId="10" fillId="0" borderId="0" xfId="0" applyNumberFormat="1" applyFont="1" applyFill="1" applyBorder="1"/>
    <xf numFmtId="0" fontId="13" fillId="0" borderId="0" xfId="0" applyFont="1" applyBorder="1" applyAlignment="1"/>
    <xf numFmtId="0" fontId="23" fillId="0" borderId="0" xfId="0" applyFont="1" applyAlignment="1">
      <alignment vertical="center"/>
    </xf>
    <xf numFmtId="0" fontId="24" fillId="0" borderId="0" xfId="0" applyFont="1" applyAlignment="1"/>
    <xf numFmtId="0" fontId="25" fillId="0" borderId="0" xfId="0" applyFont="1"/>
    <xf numFmtId="0" fontId="25" fillId="0" borderId="0" xfId="0" applyFont="1" applyAlignment="1">
      <alignment vertical="center"/>
    </xf>
    <xf numFmtId="0" fontId="25" fillId="0" borderId="0" xfId="0" applyFont="1" applyAlignment="1"/>
    <xf numFmtId="0" fontId="25" fillId="0" borderId="0" xfId="0" applyFont="1" applyBorder="1"/>
    <xf numFmtId="164" fontId="25" fillId="0" borderId="0" xfId="1" applyNumberFormat="1" applyFont="1"/>
    <xf numFmtId="0" fontId="26" fillId="0" borderId="0" xfId="0" applyFont="1"/>
    <xf numFmtId="49" fontId="0" fillId="0" borderId="6" xfId="0" applyNumberFormat="1" applyBorder="1" applyAlignment="1">
      <alignment wrapText="1"/>
    </xf>
    <xf numFmtId="0" fontId="0" fillId="0" borderId="6" xfId="0" applyFill="1" applyBorder="1" applyAlignment="1">
      <alignment horizontal="left"/>
    </xf>
    <xf numFmtId="0" fontId="12" fillId="0" borderId="6" xfId="0" applyFont="1" applyBorder="1" applyAlignment="1">
      <alignment horizontal="left"/>
    </xf>
    <xf numFmtId="0" fontId="12" fillId="0" borderId="6" xfId="0" applyFont="1" applyFill="1" applyBorder="1" applyAlignment="1">
      <alignment horizontal="left"/>
    </xf>
    <xf numFmtId="49" fontId="0" fillId="6" borderId="6" xfId="0" applyNumberFormat="1" applyFill="1" applyBorder="1" applyAlignment="1">
      <alignment wrapText="1"/>
    </xf>
    <xf numFmtId="0" fontId="12" fillId="6" borderId="6" xfId="0" applyFont="1" applyFill="1" applyBorder="1" applyAlignment="1">
      <alignment horizontal="left"/>
    </xf>
    <xf numFmtId="0" fontId="28" fillId="0" borderId="0" xfId="4" applyFont="1"/>
    <xf numFmtId="44" fontId="9" fillId="0" borderId="0" xfId="2" applyFont="1" applyBorder="1" applyAlignment="1">
      <alignment wrapText="1"/>
    </xf>
    <xf numFmtId="164" fontId="0" fillId="0" borderId="0" xfId="1" applyNumberFormat="1" applyFont="1" applyBorder="1" applyAlignment="1">
      <alignment wrapText="1"/>
    </xf>
    <xf numFmtId="0" fontId="15" fillId="0" borderId="0" xfId="0" applyFont="1" applyBorder="1"/>
    <xf numFmtId="165" fontId="0" fillId="0" borderId="0" xfId="2" applyNumberFormat="1" applyFont="1" applyFill="1" applyBorder="1" applyAlignment="1">
      <alignment horizontal="left"/>
    </xf>
    <xf numFmtId="165" fontId="16" fillId="4" borderId="4" xfId="2" applyNumberFormat="1" applyFont="1" applyFill="1" applyBorder="1"/>
    <xf numFmtId="49" fontId="22" fillId="0" borderId="0" xfId="0" applyNumberFormat="1" applyFont="1" applyFill="1" applyBorder="1" applyAlignment="1"/>
    <xf numFmtId="0" fontId="16" fillId="2" borderId="2" xfId="0" applyFont="1" applyFill="1" applyBorder="1"/>
    <xf numFmtId="164" fontId="16" fillId="2" borderId="3" xfId="1" applyNumberFormat="1" applyFont="1" applyFill="1" applyBorder="1" applyAlignment="1">
      <alignment horizontal="right"/>
    </xf>
    <xf numFmtId="165" fontId="16" fillId="2" borderId="3" xfId="2" applyNumberFormat="1" applyFont="1" applyFill="1" applyBorder="1" applyAlignment="1">
      <alignment horizontal="right"/>
    </xf>
    <xf numFmtId="164" fontId="16" fillId="3" borderId="3" xfId="1" applyNumberFormat="1" applyFont="1" applyFill="1" applyBorder="1" applyAlignment="1">
      <alignment horizontal="right"/>
    </xf>
    <xf numFmtId="165" fontId="16" fillId="3" borderId="4" xfId="2" applyNumberFormat="1" applyFont="1" applyFill="1" applyBorder="1" applyAlignment="1">
      <alignment horizontal="right"/>
    </xf>
    <xf numFmtId="164" fontId="16" fillId="4" borderId="3" xfId="0" applyNumberFormat="1" applyFont="1" applyFill="1" applyBorder="1"/>
    <xf numFmtId="165" fontId="16" fillId="4" borderId="3" xfId="2" applyNumberFormat="1" applyFont="1" applyFill="1" applyBorder="1" applyAlignment="1">
      <alignment wrapText="1"/>
    </xf>
    <xf numFmtId="164" fontId="16" fillId="4" borderId="4" xfId="0" applyNumberFormat="1" applyFont="1" applyFill="1" applyBorder="1"/>
    <xf numFmtId="0" fontId="11" fillId="5" borderId="2" xfId="0" applyFont="1" applyFill="1" applyBorder="1"/>
    <xf numFmtId="0" fontId="16" fillId="5" borderId="2" xfId="0" applyFont="1" applyFill="1" applyBorder="1"/>
    <xf numFmtId="164" fontId="16" fillId="5" borderId="3" xfId="1" applyNumberFormat="1" applyFont="1" applyFill="1" applyBorder="1" applyAlignment="1">
      <alignment horizontal="right"/>
    </xf>
    <xf numFmtId="165" fontId="16" fillId="5" borderId="3" xfId="2" applyNumberFormat="1" applyFont="1" applyFill="1" applyBorder="1" applyAlignment="1">
      <alignment horizontal="right"/>
    </xf>
    <xf numFmtId="165" fontId="16" fillId="4" borderId="4" xfId="2" applyNumberFormat="1" applyFont="1" applyFill="1" applyBorder="1" applyAlignment="1">
      <alignment horizontal="right"/>
    </xf>
    <xf numFmtId="165" fontId="16" fillId="4" borderId="3" xfId="2" applyNumberFormat="1" applyFont="1" applyFill="1" applyBorder="1"/>
    <xf numFmtId="164" fontId="0" fillId="0" borderId="23" xfId="1" applyNumberFormat="1" applyFont="1" applyFill="1" applyBorder="1" applyAlignment="1">
      <alignment horizontal="left"/>
    </xf>
    <xf numFmtId="164" fontId="0" fillId="6" borderId="6" xfId="1" applyNumberFormat="1" applyFont="1" applyFill="1" applyBorder="1" applyAlignment="1">
      <alignment horizontal="left"/>
    </xf>
    <xf numFmtId="164" fontId="0" fillId="0" borderId="6" xfId="1" applyNumberFormat="1" applyFont="1" applyFill="1" applyBorder="1" applyAlignment="1">
      <alignment horizontal="left"/>
    </xf>
    <xf numFmtId="164" fontId="0" fillId="0" borderId="8" xfId="1" applyNumberFormat="1" applyFont="1" applyFill="1" applyBorder="1" applyAlignment="1">
      <alignment horizontal="left"/>
    </xf>
    <xf numFmtId="164" fontId="0" fillId="0" borderId="24" xfId="1" applyNumberFormat="1" applyFont="1" applyFill="1" applyBorder="1"/>
    <xf numFmtId="164" fontId="0" fillId="6" borderId="7" xfId="1" applyNumberFormat="1" applyFont="1" applyFill="1" applyBorder="1"/>
    <xf numFmtId="164" fontId="0" fillId="0" borderId="7" xfId="1" applyNumberFormat="1" applyFont="1" applyFill="1" applyBorder="1"/>
    <xf numFmtId="164" fontId="0" fillId="0" borderId="25" xfId="1" applyNumberFormat="1" applyFont="1" applyFill="1" applyBorder="1"/>
    <xf numFmtId="165" fontId="0" fillId="0" borderId="19" xfId="2" applyNumberFormat="1" applyFont="1" applyFill="1" applyBorder="1"/>
    <xf numFmtId="165" fontId="0" fillId="0" borderId="24" xfId="2" applyNumberFormat="1" applyFont="1" applyFill="1" applyBorder="1"/>
    <xf numFmtId="165" fontId="0" fillId="6" borderId="7" xfId="2" applyNumberFormat="1" applyFont="1" applyFill="1" applyBorder="1"/>
    <xf numFmtId="165" fontId="0" fillId="0" borderId="7" xfId="2" applyNumberFormat="1" applyFont="1" applyFill="1" applyBorder="1"/>
    <xf numFmtId="165" fontId="0" fillId="0" borderId="1" xfId="2" applyNumberFormat="1" applyFont="1" applyFill="1" applyBorder="1"/>
    <xf numFmtId="165" fontId="0" fillId="0" borderId="25" xfId="2" applyNumberFormat="1" applyFont="1" applyFill="1" applyBorder="1"/>
    <xf numFmtId="9" fontId="0" fillId="0" borderId="0" xfId="3" applyFont="1"/>
    <xf numFmtId="43" fontId="0" fillId="0" borderId="0" xfId="1" applyFont="1"/>
    <xf numFmtId="0" fontId="0" fillId="0" borderId="0" xfId="1" applyNumberFormat="1" applyFont="1" applyAlignment="1">
      <alignment horizontal="right"/>
    </xf>
    <xf numFmtId="43" fontId="9" fillId="0" borderId="0" xfId="1" applyFont="1" applyFill="1" applyBorder="1" applyAlignment="1">
      <alignment wrapText="1"/>
    </xf>
    <xf numFmtId="9" fontId="59" fillId="0" borderId="0" xfId="3" applyFont="1" applyAlignment="1">
      <alignment horizontal="center" readingOrder="1"/>
    </xf>
    <xf numFmtId="9" fontId="0" fillId="0" borderId="0" xfId="3" applyFont="1" applyFill="1" applyBorder="1" applyAlignment="1">
      <alignment wrapText="1"/>
    </xf>
    <xf numFmtId="164" fontId="0" fillId="6" borderId="0" xfId="1" applyNumberFormat="1" applyFont="1" applyFill="1" applyBorder="1" applyAlignment="1">
      <alignment horizontal="left"/>
    </xf>
    <xf numFmtId="0" fontId="11" fillId="5" borderId="3" xfId="2" applyNumberFormat="1" applyFont="1" applyFill="1" applyBorder="1" applyAlignment="1">
      <alignment horizontal="right"/>
    </xf>
    <xf numFmtId="0" fontId="11" fillId="5" borderId="4" xfId="1" applyNumberFormat="1" applyFont="1" applyFill="1" applyBorder="1" applyAlignment="1">
      <alignment horizontal="right"/>
    </xf>
    <xf numFmtId="0" fontId="11" fillId="5" borderId="3" xfId="1" applyNumberFormat="1" applyFont="1" applyFill="1" applyBorder="1" applyAlignment="1">
      <alignment horizontal="right"/>
    </xf>
    <xf numFmtId="0" fontId="11" fillId="5" borderId="3" xfId="0" applyNumberFormat="1" applyFont="1" applyFill="1" applyBorder="1"/>
    <xf numFmtId="164" fontId="0" fillId="0" borderId="0" xfId="1" applyNumberFormat="1" applyFont="1" applyFill="1" applyBorder="1" applyAlignment="1">
      <alignment horizontal="left"/>
    </xf>
    <xf numFmtId="0" fontId="3" fillId="0" borderId="0" xfId="395" applyAlignment="1">
      <alignment wrapText="1"/>
    </xf>
    <xf numFmtId="0" fontId="0" fillId="0" borderId="0" xfId="0" applyNumberFormat="1"/>
    <xf numFmtId="43" fontId="10" fillId="0" borderId="0" xfId="1" applyFont="1"/>
    <xf numFmtId="0" fontId="11" fillId="5" borderId="3" xfId="0" applyNumberFormat="1" applyFont="1" applyFill="1" applyBorder="1" applyAlignment="1">
      <alignment horizontal="right"/>
    </xf>
    <xf numFmtId="44" fontId="0" fillId="0" borderId="5" xfId="2" applyFont="1" applyBorder="1"/>
    <xf numFmtId="0" fontId="3" fillId="0" borderId="0" xfId="395" applyBorder="1" applyAlignment="1">
      <alignment wrapText="1"/>
    </xf>
    <xf numFmtId="0" fontId="3" fillId="0" borderId="5" xfId="395" applyBorder="1" applyAlignment="1">
      <alignment wrapText="1"/>
    </xf>
    <xf numFmtId="0" fontId="3" fillId="0" borderId="1" xfId="395" applyBorder="1" applyAlignment="1">
      <alignment wrapText="1"/>
    </xf>
    <xf numFmtId="0" fontId="3" fillId="0" borderId="22" xfId="395" applyBorder="1" applyAlignment="1">
      <alignment wrapText="1"/>
    </xf>
    <xf numFmtId="0" fontId="0" fillId="0" borderId="0" xfId="0" applyAlignment="1"/>
    <xf numFmtId="0" fontId="0" fillId="0" borderId="20" xfId="0" applyBorder="1" applyAlignment="1"/>
    <xf numFmtId="0" fontId="3" fillId="0" borderId="20" xfId="395" applyBorder="1" applyAlignment="1"/>
    <xf numFmtId="0" fontId="3" fillId="0" borderId="21" xfId="395" applyBorder="1" applyAlignment="1"/>
    <xf numFmtId="0" fontId="3" fillId="0" borderId="0" xfId="395" applyAlignment="1"/>
    <xf numFmtId="165" fontId="15" fillId="0" borderId="20" xfId="1" applyNumberFormat="1" applyFont="1" applyBorder="1" applyAlignment="1">
      <alignment horizontal="center"/>
    </xf>
    <xf numFmtId="165" fontId="15" fillId="0" borderId="5" xfId="1" applyNumberFormat="1" applyFont="1" applyBorder="1" applyAlignment="1">
      <alignment horizontal="center"/>
    </xf>
    <xf numFmtId="43" fontId="15" fillId="0" borderId="21" xfId="1" applyFont="1" applyBorder="1" applyAlignment="1">
      <alignment horizontal="center"/>
    </xf>
    <xf numFmtId="43" fontId="15" fillId="0" borderId="22" xfId="1" applyFont="1" applyBorder="1" applyAlignment="1">
      <alignment horizontal="center"/>
    </xf>
    <xf numFmtId="165" fontId="14" fillId="0" borderId="0" xfId="2" applyNumberFormat="1" applyFont="1" applyFill="1"/>
    <xf numFmtId="0" fontId="0" fillId="0" borderId="20" xfId="0" applyBorder="1"/>
    <xf numFmtId="0" fontId="0" fillId="0" borderId="5" xfId="0" applyBorder="1"/>
    <xf numFmtId="164" fontId="0" fillId="0" borderId="5" xfId="0" applyNumberFormat="1" applyBorder="1"/>
    <xf numFmtId="9" fontId="0" fillId="0" borderId="0" xfId="3" applyFont="1" applyBorder="1"/>
    <xf numFmtId="9" fontId="0" fillId="0" borderId="5" xfId="3" applyFont="1" applyBorder="1"/>
    <xf numFmtId="0" fontId="0" fillId="0" borderId="21" xfId="0" applyBorder="1"/>
    <xf numFmtId="0" fontId="0" fillId="0" borderId="1" xfId="0" applyBorder="1"/>
    <xf numFmtId="9" fontId="0" fillId="0" borderId="1" xfId="3" applyFont="1" applyBorder="1"/>
    <xf numFmtId="9" fontId="0" fillId="0" borderId="22" xfId="3" applyFont="1" applyBorder="1"/>
    <xf numFmtId="0" fontId="0" fillId="0" borderId="22" xfId="0" applyBorder="1"/>
    <xf numFmtId="0" fontId="0" fillId="0" borderId="0" xfId="1" applyNumberFormat="1" applyFont="1" applyFill="1" applyBorder="1" applyAlignment="1">
      <alignment horizontal="right"/>
    </xf>
    <xf numFmtId="165" fontId="0" fillId="0" borderId="0" xfId="0" applyNumberFormat="1" applyBorder="1"/>
    <xf numFmtId="0" fontId="0" fillId="0" borderId="0" xfId="1" applyNumberFormat="1" applyFont="1"/>
    <xf numFmtId="0" fontId="0" fillId="0" borderId="0" xfId="0" applyFont="1"/>
    <xf numFmtId="164" fontId="0" fillId="0" borderId="0" xfId="0" applyNumberFormat="1" applyFont="1"/>
    <xf numFmtId="0" fontId="10" fillId="0" borderId="0" xfId="0" applyFont="1" applyAlignment="1"/>
    <xf numFmtId="9" fontId="47" fillId="0" borderId="0" xfId="3" applyFont="1"/>
    <xf numFmtId="0" fontId="0" fillId="0" borderId="28" xfId="0" applyBorder="1"/>
    <xf numFmtId="164" fontId="0" fillId="0" borderId="28" xfId="1" applyNumberFormat="1" applyFont="1" applyBorder="1"/>
    <xf numFmtId="0" fontId="10" fillId="0" borderId="28" xfId="0" applyFont="1" applyBorder="1"/>
    <xf numFmtId="164" fontId="10" fillId="0" borderId="28" xfId="0" applyNumberFormat="1" applyFont="1" applyBorder="1"/>
    <xf numFmtId="164" fontId="0" fillId="0" borderId="0" xfId="0" applyNumberFormat="1" applyFill="1" applyProtection="1">
      <protection locked="0"/>
    </xf>
    <xf numFmtId="44" fontId="0" fillId="0" borderId="0" xfId="0" applyNumberFormat="1" applyBorder="1"/>
    <xf numFmtId="0" fontId="0" fillId="0" borderId="0" xfId="0" applyNumberFormat="1" applyBorder="1"/>
    <xf numFmtId="167" fontId="14" fillId="0" borderId="0" xfId="2" applyNumberFormat="1" applyFont="1" applyBorder="1"/>
    <xf numFmtId="3" fontId="16" fillId="4" borderId="3" xfId="0" applyNumberFormat="1" applyFont="1" applyFill="1" applyBorder="1"/>
    <xf numFmtId="3" fontId="3" fillId="0" borderId="0" xfId="395" applyNumberFormat="1" applyBorder="1" applyAlignment="1">
      <alignment wrapText="1"/>
    </xf>
    <xf numFmtId="3" fontId="3" fillId="0" borderId="22" xfId="395" applyNumberFormat="1" applyBorder="1" applyAlignment="1">
      <alignment wrapText="1"/>
    </xf>
    <xf numFmtId="43" fontId="12" fillId="6" borderId="20" xfId="1" applyFont="1" applyFill="1" applyBorder="1"/>
    <xf numFmtId="0" fontId="0" fillId="0" borderId="21" xfId="0" applyBorder="1" applyAlignment="1">
      <alignment horizontal="left" vertical="center" wrapText="1"/>
    </xf>
    <xf numFmtId="0" fontId="16" fillId="5" borderId="27" xfId="0" applyFont="1" applyFill="1" applyBorder="1"/>
    <xf numFmtId="164" fontId="0" fillId="0" borderId="32" xfId="1" applyNumberFormat="1" applyFont="1" applyFill="1" applyBorder="1" applyAlignment="1">
      <alignment horizontal="left"/>
    </xf>
    <xf numFmtId="0" fontId="0" fillId="0" borderId="27" xfId="0" applyBorder="1" applyAlignment="1">
      <alignment vertical="center"/>
    </xf>
    <xf numFmtId="0" fontId="0" fillId="6" borderId="20" xfId="0" applyFill="1" applyBorder="1" applyAlignment="1">
      <alignment vertical="center"/>
    </xf>
    <xf numFmtId="0" fontId="0" fillId="0" borderId="21" xfId="0" applyBorder="1" applyAlignment="1">
      <alignment vertical="center" wrapText="1"/>
    </xf>
    <xf numFmtId="0" fontId="0" fillId="6" borderId="27" xfId="0" applyFill="1" applyBorder="1" applyAlignment="1">
      <alignment vertical="center"/>
    </xf>
    <xf numFmtId="49" fontId="0" fillId="0" borderId="9" xfId="0" applyNumberFormat="1" applyBorder="1" applyAlignment="1">
      <alignment wrapText="1"/>
    </xf>
    <xf numFmtId="164" fontId="0" fillId="0" borderId="34" xfId="1" applyNumberFormat="1" applyFont="1" applyBorder="1" applyAlignment="1">
      <alignment wrapText="1"/>
    </xf>
    <xf numFmtId="164" fontId="14" fillId="0" borderId="34" xfId="1" applyNumberFormat="1" applyFont="1" applyBorder="1" applyAlignment="1">
      <alignment wrapText="1"/>
    </xf>
    <xf numFmtId="167" fontId="0" fillId="0" borderId="33" xfId="1" applyNumberFormat="1" applyFont="1" applyFill="1" applyBorder="1" applyAlignment="1">
      <alignment horizontal="right"/>
    </xf>
    <xf numFmtId="167" fontId="0" fillId="6" borderId="7" xfId="1" applyNumberFormat="1" applyFont="1" applyFill="1" applyBorder="1" applyAlignment="1">
      <alignment horizontal="right"/>
    </xf>
    <xf numFmtId="167" fontId="0" fillId="0" borderId="7" xfId="1" applyNumberFormat="1" applyFont="1" applyFill="1" applyBorder="1" applyAlignment="1">
      <alignment horizontal="right"/>
    </xf>
    <xf numFmtId="164" fontId="0" fillId="0" borderId="33" xfId="1" applyNumberFormat="1" applyFont="1" applyFill="1" applyBorder="1" applyAlignment="1">
      <alignment horizontal="left"/>
    </xf>
    <xf numFmtId="164" fontId="0" fillId="6" borderId="7" xfId="1" applyNumberFormat="1" applyFont="1" applyFill="1" applyBorder="1" applyAlignment="1">
      <alignment horizontal="left"/>
    </xf>
    <xf numFmtId="164" fontId="0" fillId="0" borderId="7" xfId="1" applyNumberFormat="1" applyFont="1" applyFill="1" applyBorder="1" applyAlignment="1">
      <alignment horizontal="left"/>
    </xf>
    <xf numFmtId="0" fontId="23" fillId="4" borderId="7" xfId="0" applyFont="1" applyFill="1" applyBorder="1" applyAlignment="1">
      <alignment horizontal="center" vertical="center"/>
    </xf>
    <xf numFmtId="164" fontId="16" fillId="4" borderId="36" xfId="0" applyNumberFormat="1" applyFont="1" applyFill="1" applyBorder="1"/>
    <xf numFmtId="167" fontId="23" fillId="4" borderId="5" xfId="0" applyNumberFormat="1" applyFont="1" applyFill="1" applyBorder="1" applyAlignment="1">
      <alignment horizontal="center" vertical="center"/>
    </xf>
    <xf numFmtId="167" fontId="16" fillId="4" borderId="4" xfId="0" applyNumberFormat="1" applyFont="1" applyFill="1" applyBorder="1"/>
    <xf numFmtId="0" fontId="17" fillId="0" borderId="0" xfId="0" applyFont="1"/>
    <xf numFmtId="164" fontId="13" fillId="4" borderId="19" xfId="1" applyNumberFormat="1" applyFont="1" applyFill="1" applyBorder="1" applyAlignment="1">
      <alignment horizontal="right"/>
    </xf>
    <xf numFmtId="0" fontId="12" fillId="0" borderId="32" xfId="0" applyFont="1" applyBorder="1" applyAlignment="1">
      <alignment horizontal="left"/>
    </xf>
    <xf numFmtId="167" fontId="0" fillId="0" borderId="0" xfId="0" applyNumberFormat="1"/>
    <xf numFmtId="168" fontId="0" fillId="0" borderId="0" xfId="0" applyNumberFormat="1"/>
    <xf numFmtId="167" fontId="0" fillId="0" borderId="0" xfId="2" applyNumberFormat="1" applyFont="1" applyBorder="1" applyAlignment="1">
      <alignment horizontal="right" wrapText="1"/>
    </xf>
    <xf numFmtId="167" fontId="0" fillId="0" borderId="34" xfId="2" applyNumberFormat="1" applyFont="1" applyBorder="1" applyAlignment="1">
      <alignment horizontal="right" wrapText="1"/>
    </xf>
    <xf numFmtId="167" fontId="14" fillId="0" borderId="34" xfId="2" applyNumberFormat="1" applyFont="1" applyBorder="1"/>
    <xf numFmtId="164" fontId="0" fillId="0" borderId="6" xfId="1" applyNumberFormat="1" applyFont="1" applyBorder="1" applyAlignment="1">
      <alignment horizontal="left"/>
    </xf>
    <xf numFmtId="49" fontId="0" fillId="0" borderId="0" xfId="0" applyNumberFormat="1" applyBorder="1" applyAlignment="1">
      <alignment wrapText="1"/>
    </xf>
    <xf numFmtId="44" fontId="14" fillId="0" borderId="0" xfId="2" applyFont="1" applyBorder="1" applyAlignment="1">
      <alignment horizontal="right" wrapText="1"/>
    </xf>
    <xf numFmtId="167" fontId="23" fillId="38" borderId="2" xfId="0" applyNumberFormat="1" applyFont="1" applyFill="1" applyBorder="1" applyAlignment="1">
      <alignment horizontal="center" vertical="center" textRotation="90" wrapText="1"/>
    </xf>
    <xf numFmtId="167" fontId="0" fillId="6" borderId="2" xfId="0" applyNumberFormat="1" applyFill="1" applyBorder="1" applyAlignment="1">
      <alignment vertical="center" wrapText="1"/>
    </xf>
    <xf numFmtId="0" fontId="0" fillId="0" borderId="0" xfId="0" applyAlignment="1">
      <alignment horizontal="right"/>
    </xf>
    <xf numFmtId="0" fontId="1" fillId="0" borderId="21" xfId="395" applyFont="1" applyBorder="1" applyAlignment="1"/>
    <xf numFmtId="164" fontId="11" fillId="4" borderId="3" xfId="2" applyNumberFormat="1" applyFont="1" applyFill="1" applyBorder="1"/>
    <xf numFmtId="0" fontId="0" fillId="0" borderId="0" xfId="0" applyBorder="1" applyAlignment="1">
      <alignment horizontal="left"/>
    </xf>
    <xf numFmtId="168" fontId="14" fillId="0" borderId="35" xfId="2" applyNumberFormat="1" applyFont="1" applyBorder="1" applyAlignment="1">
      <alignment horizontal="right" wrapText="1"/>
    </xf>
    <xf numFmtId="168" fontId="9" fillId="0" borderId="34" xfId="2" applyNumberFormat="1" applyFont="1" applyBorder="1" applyAlignment="1">
      <alignment wrapText="1"/>
    </xf>
    <xf numFmtId="164" fontId="10" fillId="0" borderId="27" xfId="1" applyNumberFormat="1" applyFont="1" applyFill="1" applyBorder="1" applyAlignment="1">
      <alignment vertical="center"/>
    </xf>
    <xf numFmtId="164" fontId="13" fillId="0" borderId="19" xfId="1" applyNumberFormat="1" applyFont="1" applyFill="1" applyBorder="1" applyAlignment="1">
      <alignment vertical="center"/>
    </xf>
    <xf numFmtId="164" fontId="10" fillId="0" borderId="26" xfId="0" applyNumberFormat="1" applyFont="1" applyBorder="1" applyAlignment="1">
      <alignment vertical="center"/>
    </xf>
    <xf numFmtId="164" fontId="11" fillId="6" borderId="20" xfId="1" applyNumberFormat="1" applyFont="1" applyFill="1" applyBorder="1" applyAlignment="1">
      <alignment vertical="center"/>
    </xf>
    <xf numFmtId="164" fontId="13" fillId="6" borderId="0" xfId="1" applyNumberFormat="1" applyFont="1" applyFill="1" applyBorder="1" applyAlignment="1">
      <alignment vertical="center"/>
    </xf>
    <xf numFmtId="164" fontId="11" fillId="6" borderId="27" xfId="1" applyNumberFormat="1" applyFont="1" applyFill="1" applyBorder="1" applyAlignment="1">
      <alignment vertical="center"/>
    </xf>
    <xf numFmtId="164" fontId="13" fillId="6" borderId="19" xfId="1" applyNumberFormat="1" applyFont="1" applyFill="1" applyBorder="1" applyAlignment="1">
      <alignment vertical="center"/>
    </xf>
    <xf numFmtId="164" fontId="10" fillId="6" borderId="26" xfId="0" applyNumberFormat="1" applyFont="1" applyFill="1" applyBorder="1" applyAlignment="1">
      <alignment vertical="center"/>
    </xf>
    <xf numFmtId="167" fontId="10" fillId="6" borderId="4" xfId="1" applyNumberFormat="1" applyFont="1" applyFill="1" applyBorder="1" applyAlignment="1">
      <alignment vertical="center"/>
    </xf>
    <xf numFmtId="167" fontId="13" fillId="6" borderId="3" xfId="1" applyNumberFormat="1" applyFont="1" applyFill="1" applyBorder="1" applyAlignment="1">
      <alignment vertical="center"/>
    </xf>
    <xf numFmtId="167" fontId="11" fillId="6" borderId="2" xfId="1" applyNumberFormat="1" applyFont="1" applyFill="1" applyBorder="1" applyAlignment="1">
      <alignment vertical="center"/>
    </xf>
    <xf numFmtId="167" fontId="11" fillId="0" borderId="21" xfId="1" applyNumberFormat="1" applyFont="1" applyFill="1" applyBorder="1" applyAlignment="1">
      <alignment vertical="center"/>
    </xf>
    <xf numFmtId="167" fontId="13" fillId="0" borderId="1" xfId="1" applyNumberFormat="1" applyFont="1" applyFill="1" applyBorder="1" applyAlignment="1">
      <alignment vertical="center"/>
    </xf>
    <xf numFmtId="167" fontId="10" fillId="0" borderId="22" xfId="2" applyNumberFormat="1" applyFont="1" applyBorder="1" applyAlignment="1">
      <alignment vertical="center"/>
    </xf>
    <xf numFmtId="167" fontId="10" fillId="0" borderId="21" xfId="2" applyNumberFormat="1" applyFont="1" applyBorder="1" applyAlignment="1">
      <alignment vertical="center"/>
    </xf>
    <xf numFmtId="167" fontId="13" fillId="0" borderId="1" xfId="2" applyNumberFormat="1" applyFont="1" applyFill="1" applyBorder="1" applyAlignment="1">
      <alignment vertical="center"/>
    </xf>
    <xf numFmtId="164" fontId="0" fillId="6" borderId="7" xfId="1" applyNumberFormat="1" applyFont="1" applyFill="1" applyBorder="1" applyAlignment="1">
      <alignment horizontal="right"/>
    </xf>
    <xf numFmtId="164" fontId="0" fillId="0" borderId="7" xfId="1" applyNumberFormat="1" applyFont="1" applyBorder="1" applyAlignment="1">
      <alignment horizontal="right"/>
    </xf>
    <xf numFmtId="0" fontId="12" fillId="0" borderId="23" xfId="0" applyFont="1" applyBorder="1" applyAlignment="1">
      <alignment horizontal="left"/>
    </xf>
    <xf numFmtId="0" fontId="12" fillId="6" borderId="8" xfId="0" applyFont="1" applyFill="1" applyBorder="1" applyAlignment="1">
      <alignment horizontal="left"/>
    </xf>
    <xf numFmtId="0" fontId="0" fillId="0" borderId="8" xfId="0" applyFont="1" applyFill="1" applyBorder="1" applyAlignment="1">
      <alignment horizontal="left"/>
    </xf>
    <xf numFmtId="0" fontId="23" fillId="4" borderId="38" xfId="0" applyFont="1" applyFill="1" applyBorder="1" applyAlignment="1">
      <alignment horizontal="center" vertical="center"/>
    </xf>
    <xf numFmtId="49" fontId="10" fillId="4" borderId="3" xfId="0" applyNumberFormat="1" applyFont="1" applyFill="1" applyBorder="1" applyAlignment="1">
      <alignment horizontal="right" wrapText="1"/>
    </xf>
    <xf numFmtId="168" fontId="10" fillId="4" borderId="3" xfId="1" applyNumberFormat="1" applyFont="1" applyFill="1" applyBorder="1" applyAlignment="1">
      <alignment horizontal="right" wrapText="1"/>
    </xf>
    <xf numFmtId="49" fontId="13" fillId="4" borderId="3" xfId="0" applyNumberFormat="1" applyFont="1" applyFill="1" applyBorder="1" applyAlignment="1">
      <alignment horizontal="right" wrapText="1"/>
    </xf>
    <xf numFmtId="164" fontId="10" fillId="4" borderId="19" xfId="1" applyNumberFormat="1" applyFont="1" applyFill="1" applyBorder="1" applyAlignment="1">
      <alignment horizontal="right"/>
    </xf>
    <xf numFmtId="0" fontId="10" fillId="4" borderId="27" xfId="0" applyFont="1" applyFill="1" applyBorder="1"/>
    <xf numFmtId="164" fontId="10" fillId="4" borderId="26" xfId="1" applyNumberFormat="1" applyFont="1" applyFill="1" applyBorder="1" applyAlignment="1">
      <alignment horizontal="right"/>
    </xf>
    <xf numFmtId="0" fontId="0" fillId="0" borderId="27" xfId="0" applyBorder="1" applyAlignment="1">
      <alignment horizontal="left"/>
    </xf>
    <xf numFmtId="0" fontId="0" fillId="6" borderId="20" xfId="0" applyFill="1" applyBorder="1" applyAlignment="1">
      <alignment horizontal="left"/>
    </xf>
    <xf numFmtId="0" fontId="0" fillId="0" borderId="20" xfId="0" applyBorder="1" applyAlignment="1">
      <alignment horizontal="left"/>
    </xf>
    <xf numFmtId="0" fontId="0" fillId="0" borderId="20" xfId="0" applyFill="1" applyBorder="1" applyAlignment="1">
      <alignment horizontal="left"/>
    </xf>
    <xf numFmtId="0" fontId="0" fillId="0" borderId="21" xfId="0" applyBorder="1" applyAlignment="1">
      <alignment horizontal="left"/>
    </xf>
    <xf numFmtId="164" fontId="0" fillId="0" borderId="27" xfId="1" applyNumberFormat="1" applyFont="1" applyBorder="1" applyAlignment="1">
      <alignment horizontal="left"/>
    </xf>
    <xf numFmtId="164" fontId="0" fillId="0" borderId="29" xfId="1" applyNumberFormat="1" applyFont="1" applyBorder="1" applyAlignment="1">
      <alignment horizontal="left"/>
    </xf>
    <xf numFmtId="164" fontId="0" fillId="6" borderId="20" xfId="1" applyNumberFormat="1" applyFont="1" applyFill="1" applyBorder="1" applyAlignment="1">
      <alignment horizontal="left"/>
    </xf>
    <xf numFmtId="164" fontId="0" fillId="6" borderId="30" xfId="1" applyNumberFormat="1" applyFont="1" applyFill="1" applyBorder="1" applyAlignment="1">
      <alignment horizontal="left"/>
    </xf>
    <xf numFmtId="164" fontId="0" fillId="0" borderId="20" xfId="1" applyNumberFormat="1" applyFont="1" applyBorder="1" applyAlignment="1">
      <alignment horizontal="left"/>
    </xf>
    <xf numFmtId="164" fontId="0" fillId="0" borderId="30" xfId="1" applyNumberFormat="1" applyFont="1" applyBorder="1" applyAlignment="1">
      <alignment horizontal="left"/>
    </xf>
    <xf numFmtId="164" fontId="0" fillId="0" borderId="20" xfId="1" applyNumberFormat="1" applyFont="1" applyFill="1" applyBorder="1" applyAlignment="1">
      <alignment horizontal="left"/>
    </xf>
    <xf numFmtId="164" fontId="0" fillId="0" borderId="30" xfId="1" applyNumberFormat="1" applyFont="1" applyFill="1" applyBorder="1" applyAlignment="1">
      <alignment horizontal="left"/>
    </xf>
    <xf numFmtId="164" fontId="0" fillId="0" borderId="21" xfId="1" applyNumberFormat="1" applyFont="1" applyBorder="1" applyAlignment="1">
      <alignment horizontal="left"/>
    </xf>
    <xf numFmtId="164" fontId="0" fillId="0" borderId="31" xfId="1" applyNumberFormat="1" applyFont="1" applyBorder="1" applyAlignment="1">
      <alignment horizontal="left"/>
    </xf>
    <xf numFmtId="164" fontId="10" fillId="4" borderId="37" xfId="1" applyNumberFormat="1" applyFont="1" applyFill="1" applyBorder="1" applyAlignment="1">
      <alignment horizontal="left"/>
    </xf>
    <xf numFmtId="0" fontId="10" fillId="3" borderId="26" xfId="0" applyFont="1" applyFill="1" applyBorder="1" applyAlignment="1">
      <alignment horizontal="center" vertical="center" wrapText="1"/>
    </xf>
    <xf numFmtId="0" fontId="10" fillId="3" borderId="27" xfId="0" applyFont="1" applyFill="1" applyBorder="1" applyAlignment="1">
      <alignment vertical="center" wrapText="1"/>
    </xf>
    <xf numFmtId="0" fontId="10" fillId="3" borderId="19" xfId="0" applyFont="1" applyFill="1" applyBorder="1" applyAlignment="1">
      <alignment horizontal="center" vertical="center" wrapText="1"/>
    </xf>
    <xf numFmtId="0" fontId="0" fillId="0" borderId="27" xfId="0" applyFont="1" applyFill="1" applyBorder="1" applyAlignment="1">
      <alignment horizontal="left"/>
    </xf>
    <xf numFmtId="0" fontId="0" fillId="6" borderId="20" xfId="0" applyFont="1" applyFill="1" applyBorder="1" applyAlignment="1">
      <alignment horizontal="left"/>
    </xf>
    <xf numFmtId="0" fontId="0" fillId="0" borderId="20" xfId="0" applyFont="1" applyFill="1" applyBorder="1" applyAlignment="1">
      <alignment horizontal="left"/>
    </xf>
    <xf numFmtId="167" fontId="10" fillId="0" borderId="21" xfId="2" applyNumberFormat="1" applyFont="1" applyFill="1" applyBorder="1" applyAlignment="1">
      <alignment vertical="center"/>
    </xf>
    <xf numFmtId="164" fontId="10" fillId="0" borderId="19" xfId="0" applyNumberFormat="1" applyFont="1" applyBorder="1" applyAlignment="1">
      <alignment vertical="center"/>
    </xf>
    <xf numFmtId="164" fontId="10" fillId="6" borderId="0" xfId="1" applyNumberFormat="1" applyFont="1" applyFill="1" applyBorder="1" applyAlignment="1">
      <alignment vertical="center"/>
    </xf>
    <xf numFmtId="167" fontId="10" fillId="0" borderId="1" xfId="0" applyNumberFormat="1" applyFont="1" applyBorder="1" applyAlignment="1">
      <alignment vertical="center"/>
    </xf>
    <xf numFmtId="164" fontId="10" fillId="3" borderId="27" xfId="1" applyNumberFormat="1" applyFont="1" applyFill="1" applyBorder="1" applyAlignment="1">
      <alignment horizontal="center"/>
    </xf>
    <xf numFmtId="0" fontId="13" fillId="3" borderId="19" xfId="0" applyFont="1" applyFill="1" applyBorder="1" applyAlignment="1">
      <alignment horizontal="center"/>
    </xf>
    <xf numFmtId="0" fontId="10" fillId="3" borderId="26" xfId="0" applyFont="1" applyFill="1" applyBorder="1" applyAlignment="1">
      <alignment horizontal="center"/>
    </xf>
    <xf numFmtId="164" fontId="10" fillId="6" borderId="5" xfId="0" applyNumberFormat="1" applyFont="1" applyFill="1" applyBorder="1" applyAlignment="1">
      <alignment vertical="center"/>
    </xf>
    <xf numFmtId="164" fontId="11" fillId="6" borderId="5" xfId="1" applyNumberFormat="1" applyFont="1" applyFill="1" applyBorder="1" applyAlignment="1">
      <alignment vertical="center"/>
    </xf>
    <xf numFmtId="49" fontId="0" fillId="40" borderId="41" xfId="0" applyNumberFormat="1" applyFill="1" applyBorder="1" applyAlignment="1">
      <alignment wrapText="1"/>
    </xf>
    <xf numFmtId="167" fontId="10" fillId="40" borderId="42" xfId="0" applyNumberFormat="1" applyFont="1" applyFill="1" applyBorder="1" applyAlignment="1">
      <alignment vertical="center"/>
    </xf>
    <xf numFmtId="164" fontId="11" fillId="40" borderId="42" xfId="1" applyNumberFormat="1" applyFont="1" applyFill="1" applyBorder="1" applyAlignment="1">
      <alignment vertical="center"/>
    </xf>
    <xf numFmtId="168" fontId="9" fillId="40" borderId="42" xfId="2" applyNumberFormat="1" applyFont="1" applyFill="1" applyBorder="1" applyAlignment="1">
      <alignment wrapText="1"/>
    </xf>
    <xf numFmtId="167" fontId="13" fillId="40" borderId="42" xfId="1" applyNumberFormat="1" applyFont="1" applyFill="1" applyBorder="1" applyAlignment="1">
      <alignment vertical="center"/>
    </xf>
    <xf numFmtId="164" fontId="13" fillId="40" borderId="42" xfId="1" applyNumberFormat="1" applyFont="1" applyFill="1" applyBorder="1" applyAlignment="1">
      <alignment vertical="center"/>
    </xf>
    <xf numFmtId="168" fontId="14" fillId="40" borderId="43" xfId="2" applyNumberFormat="1" applyFont="1" applyFill="1" applyBorder="1" applyAlignment="1">
      <alignment horizontal="right" wrapText="1"/>
    </xf>
    <xf numFmtId="37" fontId="21" fillId="0" borderId="0" xfId="0" applyNumberFormat="1" applyFont="1" applyFill="1" applyBorder="1" applyAlignment="1" applyProtection="1"/>
    <xf numFmtId="10" fontId="0" fillId="0" borderId="24" xfId="3" applyNumberFormat="1" applyFont="1" applyFill="1" applyBorder="1"/>
    <xf numFmtId="10" fontId="0" fillId="6" borderId="7" xfId="3" applyNumberFormat="1" applyFont="1" applyFill="1" applyBorder="1"/>
    <xf numFmtId="10" fontId="0" fillId="0" borderId="7" xfId="3" applyNumberFormat="1" applyFont="1" applyFill="1" applyBorder="1"/>
    <xf numFmtId="10" fontId="0" fillId="0" borderId="25" xfId="3" applyNumberFormat="1" applyFont="1" applyFill="1" applyBorder="1"/>
    <xf numFmtId="10" fontId="10" fillId="4" borderId="4" xfId="3" applyNumberFormat="1" applyFont="1" applyFill="1" applyBorder="1" applyAlignment="1">
      <alignment horizontal="right"/>
    </xf>
    <xf numFmtId="164" fontId="21" fillId="0" borderId="6" xfId="1" applyNumberFormat="1" applyFont="1" applyFill="1" applyBorder="1" applyAlignment="1">
      <alignment horizontal="left"/>
    </xf>
    <xf numFmtId="164" fontId="21" fillId="6" borderId="6" xfId="1" applyNumberFormat="1" applyFont="1" applyFill="1" applyBorder="1" applyAlignment="1">
      <alignment horizontal="left"/>
    </xf>
    <xf numFmtId="164" fontId="21" fillId="0" borderId="27" xfId="1" applyNumberFormat="1" applyFont="1" applyBorder="1" applyAlignment="1">
      <alignment horizontal="left"/>
    </xf>
    <xf numFmtId="164" fontId="21" fillId="6" borderId="20" xfId="1" applyNumberFormat="1" applyFont="1" applyFill="1" applyBorder="1" applyAlignment="1">
      <alignment horizontal="left"/>
    </xf>
    <xf numFmtId="164" fontId="21" fillId="0" borderId="20" xfId="1" applyNumberFormat="1" applyFont="1" applyBorder="1" applyAlignment="1">
      <alignment horizontal="left"/>
    </xf>
    <xf numFmtId="164" fontId="21" fillId="0" borderId="20" xfId="1" applyNumberFormat="1" applyFont="1" applyFill="1" applyBorder="1" applyAlignment="1">
      <alignment horizontal="left"/>
    </xf>
    <xf numFmtId="164" fontId="21" fillId="0" borderId="21" xfId="1" applyNumberFormat="1" applyFont="1" applyBorder="1" applyAlignment="1">
      <alignment horizontal="left"/>
    </xf>
    <xf numFmtId="164" fontId="12" fillId="0" borderId="32" xfId="1" applyNumberFormat="1" applyFont="1" applyBorder="1" applyAlignment="1">
      <alignment horizontal="left"/>
    </xf>
    <xf numFmtId="164" fontId="12" fillId="6" borderId="6" xfId="1" applyNumberFormat="1" applyFont="1" applyFill="1" applyBorder="1" applyAlignment="1">
      <alignment horizontal="left"/>
    </xf>
    <xf numFmtId="164" fontId="12" fillId="0" borderId="6" xfId="1" applyNumberFormat="1" applyFont="1" applyFill="1" applyBorder="1" applyAlignment="1">
      <alignment horizontal="left"/>
    </xf>
    <xf numFmtId="164" fontId="12" fillId="0" borderId="6" xfId="1" applyNumberFormat="1" applyFont="1" applyBorder="1" applyAlignment="1">
      <alignment horizontal="left"/>
    </xf>
    <xf numFmtId="164" fontId="21" fillId="0" borderId="32" xfId="1" applyNumberFormat="1" applyFont="1" applyBorder="1" applyAlignment="1">
      <alignment horizontal="left"/>
    </xf>
    <xf numFmtId="164" fontId="21" fillId="0" borderId="6" xfId="1" applyNumberFormat="1" applyFont="1" applyBorder="1" applyAlignment="1">
      <alignment horizontal="left"/>
    </xf>
    <xf numFmtId="164" fontId="22" fillId="4" borderId="3" xfId="2" applyNumberFormat="1" applyFont="1" applyFill="1" applyBorder="1"/>
    <xf numFmtId="164" fontId="0" fillId="6" borderId="6" xfId="1" applyNumberFormat="1" applyFont="1" applyFill="1" applyBorder="1" applyAlignment="1">
      <alignment wrapText="1"/>
    </xf>
    <xf numFmtId="164" fontId="0" fillId="0" borderId="6" xfId="1" applyNumberFormat="1" applyFont="1" applyBorder="1" applyAlignment="1">
      <alignment wrapText="1"/>
    </xf>
    <xf numFmtId="164" fontId="21" fillId="6" borderId="6" xfId="1" applyNumberFormat="1" applyFont="1" applyFill="1" applyBorder="1" applyAlignment="1">
      <alignment wrapText="1"/>
    </xf>
    <xf numFmtId="164" fontId="21" fillId="0" borderId="6" xfId="1" applyNumberFormat="1" applyFont="1" applyBorder="1" applyAlignment="1">
      <alignment wrapText="1"/>
    </xf>
    <xf numFmtId="3" fontId="22" fillId="4" borderId="3" xfId="0" applyNumberFormat="1" applyFont="1" applyFill="1" applyBorder="1"/>
    <xf numFmtId="164" fontId="16" fillId="4" borderId="1" xfId="1" applyNumberFormat="1" applyFont="1" applyFill="1" applyBorder="1"/>
    <xf numFmtId="164" fontId="12" fillId="6" borderId="9" xfId="1" applyNumberFormat="1" applyFont="1" applyFill="1" applyBorder="1" applyAlignment="1">
      <alignment horizontal="left"/>
    </xf>
    <xf numFmtId="164" fontId="22" fillId="4" borderId="1" xfId="1" applyNumberFormat="1" applyFont="1" applyFill="1" applyBorder="1"/>
    <xf numFmtId="164" fontId="21" fillId="6" borderId="9" xfId="1" applyNumberFormat="1" applyFont="1" applyFill="1" applyBorder="1" applyAlignment="1">
      <alignment horizontal="left"/>
    </xf>
    <xf numFmtId="164" fontId="0" fillId="0" borderId="0" xfId="1" applyNumberFormat="1" applyFont="1" applyFill="1" applyBorder="1" applyAlignment="1" applyProtection="1"/>
    <xf numFmtId="164" fontId="0" fillId="0" borderId="32" xfId="1" applyNumberFormat="1" applyFont="1" applyBorder="1" applyAlignment="1">
      <alignment horizontal="left"/>
    </xf>
    <xf numFmtId="164" fontId="0" fillId="0" borderId="46" xfId="1" applyNumberFormat="1" applyFont="1" applyBorder="1" applyAlignment="1">
      <alignment horizontal="right"/>
    </xf>
    <xf numFmtId="164" fontId="0" fillId="0" borderId="27" xfId="1" applyNumberFormat="1" applyFont="1" applyFill="1" applyBorder="1" applyAlignment="1">
      <alignment horizontal="left"/>
    </xf>
    <xf numFmtId="164" fontId="0" fillId="0" borderId="29" xfId="1" applyNumberFormat="1" applyFont="1" applyFill="1" applyBorder="1" applyAlignment="1">
      <alignment horizontal="left"/>
    </xf>
    <xf numFmtId="0" fontId="10" fillId="0" borderId="49" xfId="0" applyFont="1" applyFill="1" applyBorder="1"/>
    <xf numFmtId="164" fontId="10" fillId="0" borderId="50" xfId="1" applyNumberFormat="1" applyFont="1" applyFill="1" applyBorder="1" applyAlignment="1" applyProtection="1"/>
    <xf numFmtId="164" fontId="10" fillId="4" borderId="32" xfId="1" applyNumberFormat="1" applyFont="1" applyFill="1" applyBorder="1"/>
    <xf numFmtId="164" fontId="10" fillId="4" borderId="46" xfId="1" applyNumberFormat="1" applyFont="1" applyFill="1" applyBorder="1" applyAlignment="1">
      <alignment horizontal="right" wrapText="1"/>
    </xf>
    <xf numFmtId="167" fontId="10" fillId="4" borderId="46" xfId="2" applyNumberFormat="1" applyFont="1" applyFill="1" applyBorder="1" applyAlignment="1">
      <alignment horizontal="right" wrapText="1"/>
    </xf>
    <xf numFmtId="165" fontId="10" fillId="4" borderId="33" xfId="2" applyNumberFormat="1" applyFont="1" applyFill="1" applyBorder="1" applyAlignment="1">
      <alignment horizontal="right" wrapText="1"/>
    </xf>
    <xf numFmtId="164" fontId="10" fillId="6" borderId="49" xfId="1" applyNumberFormat="1" applyFont="1" applyFill="1" applyBorder="1" applyAlignment="1">
      <alignment horizontal="left"/>
    </xf>
    <xf numFmtId="164" fontId="10" fillId="6" borderId="50" xfId="1" applyNumberFormat="1" applyFont="1" applyFill="1" applyBorder="1" applyAlignment="1">
      <alignment horizontal="right"/>
    </xf>
    <xf numFmtId="0" fontId="0" fillId="0" borderId="6" xfId="0" applyBorder="1"/>
    <xf numFmtId="164" fontId="0" fillId="0" borderId="9" xfId="1" applyNumberFormat="1" applyFont="1" applyBorder="1" applyAlignment="1">
      <alignment horizontal="left"/>
    </xf>
    <xf numFmtId="164" fontId="0" fillId="0" borderId="34" xfId="1" applyNumberFormat="1" applyFont="1" applyBorder="1" applyAlignment="1">
      <alignment horizontal="right"/>
    </xf>
    <xf numFmtId="164" fontId="0" fillId="0" borderId="35" xfId="1" applyNumberFormat="1" applyFont="1" applyBorder="1" applyAlignment="1">
      <alignment horizontal="right"/>
    </xf>
    <xf numFmtId="164" fontId="10" fillId="0" borderId="0" xfId="1" applyNumberFormat="1" applyFont="1" applyFill="1" applyBorder="1" applyAlignment="1">
      <alignment horizontal="left"/>
    </xf>
    <xf numFmtId="0" fontId="10" fillId="3" borderId="32" xfId="0" applyFont="1" applyFill="1" applyBorder="1" applyAlignment="1">
      <alignment vertical="center" wrapText="1"/>
    </xf>
    <xf numFmtId="164" fontId="10" fillId="0" borderId="7" xfId="1" applyNumberFormat="1" applyFont="1" applyFill="1" applyBorder="1" applyAlignment="1">
      <alignment horizontal="left"/>
    </xf>
    <xf numFmtId="0" fontId="0" fillId="0" borderId="9" xfId="0" applyFont="1" applyFill="1" applyBorder="1" applyAlignment="1">
      <alignment horizontal="left"/>
    </xf>
    <xf numFmtId="164" fontId="0" fillId="0" borderId="34" xfId="1" applyNumberFormat="1" applyFont="1" applyFill="1" applyBorder="1" applyAlignment="1">
      <alignment horizontal="left"/>
    </xf>
    <xf numFmtId="164" fontId="0" fillId="0" borderId="35" xfId="1" applyNumberFormat="1" applyFont="1" applyFill="1" applyBorder="1" applyAlignment="1">
      <alignment horizontal="left"/>
    </xf>
    <xf numFmtId="0" fontId="0" fillId="0" borderId="32" xfId="0" applyFont="1" applyBorder="1" applyAlignment="1">
      <alignment horizontal="left"/>
    </xf>
    <xf numFmtId="164" fontId="0" fillId="0" borderId="46" xfId="1" applyNumberFormat="1" applyFont="1" applyBorder="1"/>
    <xf numFmtId="37" fontId="21" fillId="0" borderId="46" xfId="0" applyNumberFormat="1" applyFont="1" applyFill="1" applyBorder="1" applyAlignment="1" applyProtection="1"/>
    <xf numFmtId="0" fontId="0" fillId="0" borderId="6" xfId="0" applyFont="1" applyBorder="1" applyAlignment="1">
      <alignment horizontal="left"/>
    </xf>
    <xf numFmtId="49" fontId="10" fillId="4" borderId="49" xfId="0" applyNumberFormat="1" applyFont="1" applyFill="1" applyBorder="1" applyAlignment="1">
      <alignment wrapText="1"/>
    </xf>
    <xf numFmtId="164" fontId="16" fillId="4" borderId="50" xfId="0" applyNumberFormat="1" applyFont="1" applyFill="1" applyBorder="1"/>
    <xf numFmtId="164" fontId="16" fillId="4" borderId="51" xfId="0" applyNumberFormat="1" applyFont="1" applyFill="1" applyBorder="1"/>
    <xf numFmtId="0" fontId="11" fillId="5" borderId="27" xfId="0" applyFont="1" applyFill="1" applyBorder="1"/>
    <xf numFmtId="0" fontId="0" fillId="0" borderId="32" xfId="0" applyFont="1" applyFill="1" applyBorder="1" applyAlignment="1">
      <alignment horizontal="left"/>
    </xf>
    <xf numFmtId="164" fontId="0" fillId="0" borderId="35" xfId="1" applyNumberFormat="1" applyFont="1" applyFill="1" applyBorder="1"/>
    <xf numFmtId="164" fontId="0" fillId="0" borderId="33" xfId="1" applyNumberFormat="1" applyFont="1" applyFill="1" applyBorder="1" applyAlignment="1">
      <alignment horizontal="right"/>
    </xf>
    <xf numFmtId="0" fontId="10" fillId="3" borderId="52" xfId="0" applyFont="1" applyFill="1" applyBorder="1" applyAlignment="1">
      <alignment vertical="center" wrapText="1"/>
    </xf>
    <xf numFmtId="0" fontId="10" fillId="6" borderId="52" xfId="0" applyFont="1" applyFill="1" applyBorder="1" applyAlignment="1">
      <alignment horizontal="left"/>
    </xf>
    <xf numFmtId="164" fontId="10" fillId="6" borderId="53" xfId="1" applyNumberFormat="1" applyFont="1" applyFill="1" applyBorder="1" applyAlignment="1">
      <alignment horizontal="left"/>
    </xf>
    <xf numFmtId="0" fontId="10" fillId="3" borderId="52" xfId="0" applyFont="1" applyFill="1" applyBorder="1" applyAlignment="1">
      <alignment horizontal="center" vertical="center" wrapText="1"/>
    </xf>
    <xf numFmtId="0" fontId="0" fillId="0" borderId="7" xfId="0" applyFont="1" applyFill="1" applyBorder="1" applyAlignment="1">
      <alignment horizontal="right"/>
    </xf>
    <xf numFmtId="0" fontId="0" fillId="6" borderId="7" xfId="0" applyFill="1" applyBorder="1" applyAlignment="1">
      <alignment horizontal="right"/>
    </xf>
    <xf numFmtId="0" fontId="0" fillId="0" borderId="7" xfId="0" applyFill="1" applyBorder="1" applyAlignment="1">
      <alignment horizontal="right"/>
    </xf>
    <xf numFmtId="0" fontId="0" fillId="6" borderId="7" xfId="0" applyFont="1" applyFill="1" applyBorder="1" applyAlignment="1">
      <alignment horizontal="right"/>
    </xf>
    <xf numFmtId="164" fontId="10" fillId="6" borderId="54" xfId="1" applyNumberFormat="1" applyFont="1" applyFill="1" applyBorder="1" applyAlignment="1">
      <alignment horizontal="right"/>
    </xf>
    <xf numFmtId="164" fontId="10" fillId="4" borderId="47" xfId="1" applyNumberFormat="1" applyFont="1" applyFill="1" applyBorder="1" applyAlignment="1">
      <alignment horizontal="left"/>
    </xf>
    <xf numFmtId="164" fontId="10" fillId="6" borderId="19" xfId="0" applyNumberFormat="1" applyFont="1" applyFill="1" applyBorder="1" applyAlignment="1">
      <alignment vertical="center"/>
    </xf>
    <xf numFmtId="164" fontId="9" fillId="0" borderId="0" xfId="1" applyNumberFormat="1" applyFont="1" applyFill="1" applyBorder="1" applyAlignment="1">
      <alignment horizontal="left"/>
    </xf>
    <xf numFmtId="164" fontId="16" fillId="4" borderId="3" xfId="1" applyNumberFormat="1" applyFont="1" applyFill="1" applyBorder="1" applyAlignment="1">
      <alignment wrapText="1"/>
    </xf>
    <xf numFmtId="164" fontId="16" fillId="4" borderId="37" xfId="1" applyNumberFormat="1" applyFont="1" applyFill="1" applyBorder="1" applyAlignment="1">
      <alignment wrapText="1"/>
    </xf>
    <xf numFmtId="167" fontId="10" fillId="0" borderId="21" xfId="0" applyNumberFormat="1" applyFont="1" applyFill="1" applyBorder="1" applyAlignment="1">
      <alignment vertical="center"/>
    </xf>
    <xf numFmtId="167" fontId="10" fillId="0" borderId="22" xfId="0" applyNumberFormat="1" applyFont="1" applyFill="1" applyBorder="1" applyAlignment="1">
      <alignment vertical="center"/>
    </xf>
    <xf numFmtId="0" fontId="0" fillId="0" borderId="0" xfId="0" applyBorder="1" applyAlignment="1">
      <alignment horizontal="left" vertical="top" wrapText="1"/>
    </xf>
    <xf numFmtId="164" fontId="10" fillId="4" borderId="3" xfId="1" applyNumberFormat="1" applyFont="1" applyFill="1" applyBorder="1" applyAlignment="1">
      <alignment horizontal="center" vertical="center"/>
    </xf>
    <xf numFmtId="164" fontId="16" fillId="4" borderId="3" xfId="1" applyNumberFormat="1" applyFont="1" applyFill="1" applyBorder="1" applyAlignment="1">
      <alignment horizontal="center" vertical="center"/>
    </xf>
    <xf numFmtId="164" fontId="10" fillId="4" borderId="37" xfId="1" applyNumberFormat="1" applyFont="1" applyFill="1" applyBorder="1" applyAlignment="1">
      <alignment horizontal="center" vertical="center"/>
    </xf>
    <xf numFmtId="0" fontId="0" fillId="6" borderId="21" xfId="0" applyFill="1" applyBorder="1" applyAlignment="1">
      <alignment horizontal="left"/>
    </xf>
    <xf numFmtId="165" fontId="0" fillId="0" borderId="27" xfId="2" applyNumberFormat="1" applyFont="1" applyBorder="1" applyAlignment="1">
      <alignment horizontal="left"/>
    </xf>
    <xf numFmtId="165" fontId="0" fillId="6" borderId="20" xfId="2" applyNumberFormat="1" applyFont="1" applyFill="1" applyBorder="1" applyAlignment="1">
      <alignment horizontal="left"/>
    </xf>
    <xf numFmtId="165" fontId="0" fillId="0" borderId="20" xfId="2" applyNumberFormat="1" applyFont="1" applyBorder="1" applyAlignment="1">
      <alignment horizontal="left"/>
    </xf>
    <xf numFmtId="165" fontId="0" fillId="6" borderId="21" xfId="2" applyNumberFormat="1" applyFont="1" applyFill="1" applyBorder="1" applyAlignment="1">
      <alignment horizontal="left"/>
    </xf>
    <xf numFmtId="165" fontId="0" fillId="0" borderId="29" xfId="2" applyNumberFormat="1" applyFont="1" applyBorder="1" applyAlignment="1">
      <alignment horizontal="left"/>
    </xf>
    <xf numFmtId="165" fontId="0" fillId="6" borderId="30" xfId="2" applyNumberFormat="1" applyFont="1" applyFill="1" applyBorder="1" applyAlignment="1">
      <alignment horizontal="left"/>
    </xf>
    <xf numFmtId="165" fontId="0" fillId="0" borderId="30" xfId="2" applyNumberFormat="1" applyFont="1" applyBorder="1" applyAlignment="1">
      <alignment horizontal="left"/>
    </xf>
    <xf numFmtId="165" fontId="0" fillId="6" borderId="31" xfId="2" applyNumberFormat="1" applyFont="1" applyFill="1" applyBorder="1" applyAlignment="1">
      <alignment horizontal="left"/>
    </xf>
    <xf numFmtId="167" fontId="16" fillId="4" borderId="4" xfId="1" applyNumberFormat="1" applyFont="1" applyFill="1" applyBorder="1" applyAlignment="1">
      <alignment horizontal="right"/>
    </xf>
    <xf numFmtId="0" fontId="0" fillId="0" borderId="0" xfId="0" applyBorder="1" applyAlignment="1">
      <alignment horizontal="left" wrapText="1"/>
    </xf>
    <xf numFmtId="0" fontId="0" fillId="0" borderId="0" xfId="0" applyFill="1" applyBorder="1" applyAlignment="1">
      <alignment horizontal="left" vertical="top" wrapText="1"/>
    </xf>
    <xf numFmtId="0" fontId="0" fillId="0" borderId="0" xfId="0" applyAlignment="1">
      <alignment horizontal="left" wrapText="1"/>
    </xf>
    <xf numFmtId="164" fontId="10" fillId="4" borderId="42" xfId="1" applyNumberFormat="1" applyFont="1" applyFill="1" applyBorder="1" applyAlignment="1">
      <alignment horizontal="center" wrapText="1"/>
    </xf>
    <xf numFmtId="167" fontId="0" fillId="0" borderId="0" xfId="0" applyNumberFormat="1" applyFill="1" applyBorder="1" applyAlignment="1">
      <alignment vertical="center" wrapText="1"/>
    </xf>
    <xf numFmtId="167" fontId="11" fillId="0" borderId="0" xfId="1" applyNumberFormat="1" applyFont="1" applyFill="1" applyBorder="1" applyAlignment="1">
      <alignment vertical="center"/>
    </xf>
    <xf numFmtId="167" fontId="13" fillId="0" borderId="0" xfId="1" applyNumberFormat="1" applyFont="1" applyFill="1" applyBorder="1" applyAlignment="1">
      <alignment vertical="center"/>
    </xf>
    <xf numFmtId="167" fontId="10" fillId="0" borderId="0" xfId="1" applyNumberFormat="1" applyFont="1" applyFill="1" applyBorder="1" applyAlignment="1">
      <alignment vertical="center"/>
    </xf>
    <xf numFmtId="164" fontId="16" fillId="0" borderId="0" xfId="0" applyNumberFormat="1" applyFont="1" applyFill="1" applyBorder="1"/>
    <xf numFmtId="5" fontId="0" fillId="0" borderId="46" xfId="2" applyNumberFormat="1" applyFont="1" applyBorder="1"/>
    <xf numFmtId="5" fontId="0" fillId="0" borderId="0" xfId="2" applyNumberFormat="1" applyFont="1" applyBorder="1"/>
    <xf numFmtId="7" fontId="0" fillId="0" borderId="46" xfId="2" applyNumberFormat="1" applyFont="1" applyBorder="1"/>
    <xf numFmtId="7" fontId="0" fillId="0" borderId="0" xfId="2" applyNumberFormat="1" applyFont="1" applyBorder="1"/>
    <xf numFmtId="7" fontId="21" fillId="0" borderId="33" xfId="2" applyNumberFormat="1" applyFont="1" applyBorder="1"/>
    <xf numFmtId="7" fontId="21" fillId="0" borderId="7" xfId="2" applyNumberFormat="1" applyFont="1" applyBorder="1"/>
    <xf numFmtId="167" fontId="21" fillId="0" borderId="46" xfId="0" applyNumberFormat="1" applyFont="1" applyBorder="1"/>
    <xf numFmtId="167" fontId="21" fillId="0" borderId="0" xfId="0" applyNumberFormat="1" applyFont="1" applyBorder="1"/>
    <xf numFmtId="167" fontId="16" fillId="4" borderId="50" xfId="0" applyNumberFormat="1" applyFont="1" applyFill="1" applyBorder="1"/>
    <xf numFmtId="49" fontId="10" fillId="4" borderId="27" xfId="0" applyNumberFormat="1" applyFont="1" applyFill="1" applyBorder="1" applyAlignment="1">
      <alignment horizontal="center" wrapText="1"/>
    </xf>
    <xf numFmtId="164" fontId="16" fillId="4" borderId="19" xfId="1" applyNumberFormat="1" applyFont="1" applyFill="1" applyBorder="1" applyAlignment="1">
      <alignment horizontal="center" wrapText="1"/>
    </xf>
    <xf numFmtId="165" fontId="16" fillId="4" borderId="19" xfId="2" applyNumberFormat="1" applyFont="1" applyFill="1" applyBorder="1" applyAlignment="1">
      <alignment horizontal="center" wrapText="1"/>
    </xf>
    <xf numFmtId="49" fontId="16" fillId="4" borderId="19" xfId="0" applyNumberFormat="1" applyFont="1" applyFill="1" applyBorder="1" applyAlignment="1">
      <alignment horizontal="center" wrapText="1"/>
    </xf>
    <xf numFmtId="164" fontId="13" fillId="4" borderId="19" xfId="1" applyNumberFormat="1" applyFont="1" applyFill="1" applyBorder="1" applyAlignment="1">
      <alignment horizontal="center" wrapText="1"/>
    </xf>
    <xf numFmtId="165" fontId="13" fillId="4" borderId="19" xfId="2" applyNumberFormat="1" applyFont="1" applyFill="1" applyBorder="1" applyAlignment="1">
      <alignment horizontal="center" wrapText="1"/>
    </xf>
    <xf numFmtId="49" fontId="13" fillId="4" borderId="26" xfId="0" applyNumberFormat="1" applyFont="1" applyFill="1" applyBorder="1" applyAlignment="1">
      <alignment horizontal="center" wrapText="1"/>
    </xf>
    <xf numFmtId="5" fontId="16" fillId="4" borderId="3" xfId="2" applyNumberFormat="1" applyFont="1" applyFill="1" applyBorder="1"/>
    <xf numFmtId="5" fontId="21" fillId="0" borderId="39" xfId="2" applyNumberFormat="1" applyFont="1" applyFill="1" applyBorder="1" applyAlignment="1">
      <alignment horizontal="right"/>
    </xf>
    <xf numFmtId="5" fontId="21" fillId="6" borderId="40" xfId="2" applyNumberFormat="1" applyFont="1" applyFill="1" applyBorder="1" applyAlignment="1">
      <alignment horizontal="right"/>
    </xf>
    <xf numFmtId="5" fontId="21" fillId="0" borderId="40" xfId="2" applyNumberFormat="1" applyFont="1" applyFill="1" applyBorder="1" applyAlignment="1">
      <alignment horizontal="right"/>
    </xf>
    <xf numFmtId="5" fontId="16" fillId="4" borderId="44" xfId="2" applyNumberFormat="1" applyFont="1" applyFill="1" applyBorder="1" applyAlignment="1">
      <alignment horizontal="right"/>
    </xf>
    <xf numFmtId="5" fontId="0" fillId="0" borderId="6" xfId="2" applyNumberFormat="1" applyFont="1" applyFill="1" applyBorder="1" applyAlignment="1">
      <alignment horizontal="right"/>
    </xf>
    <xf numFmtId="5" fontId="0" fillId="6" borderId="6" xfId="2" applyNumberFormat="1" applyFont="1" applyFill="1" applyBorder="1" applyAlignment="1">
      <alignment horizontal="right"/>
    </xf>
    <xf numFmtId="0" fontId="11" fillId="5" borderId="2" xfId="0" applyFont="1" applyFill="1" applyBorder="1" applyAlignment="1">
      <alignment horizontal="center"/>
    </xf>
    <xf numFmtId="164" fontId="11" fillId="5" borderId="3" xfId="1" applyNumberFormat="1" applyFont="1" applyFill="1" applyBorder="1" applyAlignment="1">
      <alignment horizontal="center" wrapText="1"/>
    </xf>
    <xf numFmtId="165" fontId="16" fillId="4" borderId="3" xfId="2" applyNumberFormat="1" applyFont="1" applyFill="1" applyBorder="1" applyAlignment="1">
      <alignment horizontal="center" wrapText="1"/>
    </xf>
    <xf numFmtId="164" fontId="13" fillId="4" borderId="3" xfId="1" applyNumberFormat="1" applyFont="1" applyFill="1" applyBorder="1" applyAlignment="1">
      <alignment horizontal="center" wrapText="1"/>
    </xf>
    <xf numFmtId="165" fontId="13" fillId="4" borderId="26" xfId="2" applyNumberFormat="1" applyFont="1" applyFill="1" applyBorder="1" applyAlignment="1">
      <alignment horizontal="center" wrapText="1"/>
    </xf>
    <xf numFmtId="0" fontId="0" fillId="0" borderId="0" xfId="0" applyFill="1" applyBorder="1" applyAlignment="1">
      <alignment horizontal="left"/>
    </xf>
    <xf numFmtId="164" fontId="21" fillId="0" borderId="0" xfId="1" applyNumberFormat="1" applyFont="1" applyFill="1" applyBorder="1" applyAlignment="1">
      <alignment horizontal="left"/>
    </xf>
    <xf numFmtId="5" fontId="11" fillId="4" borderId="3" xfId="2" applyNumberFormat="1" applyFont="1" applyFill="1" applyBorder="1"/>
    <xf numFmtId="5" fontId="22" fillId="4" borderId="1" xfId="2" applyNumberFormat="1" applyFont="1" applyFill="1" applyBorder="1"/>
    <xf numFmtId="5" fontId="12" fillId="0" borderId="32" xfId="2" applyNumberFormat="1" applyFont="1" applyBorder="1" applyAlignment="1">
      <alignment horizontal="right"/>
    </xf>
    <xf numFmtId="164" fontId="21" fillId="0" borderId="32" xfId="1" applyNumberFormat="1" applyFont="1" applyBorder="1" applyAlignment="1">
      <alignment horizontal="right"/>
    </xf>
    <xf numFmtId="5" fontId="21" fillId="0" borderId="39" xfId="2" applyNumberFormat="1" applyFont="1" applyBorder="1" applyAlignment="1">
      <alignment horizontal="right"/>
    </xf>
    <xf numFmtId="5" fontId="12" fillId="6" borderId="6" xfId="2" applyNumberFormat="1" applyFont="1" applyFill="1" applyBorder="1" applyAlignment="1">
      <alignment horizontal="right"/>
    </xf>
    <xf numFmtId="164" fontId="21" fillId="6" borderId="6" xfId="1" applyNumberFormat="1" applyFont="1" applyFill="1" applyBorder="1" applyAlignment="1">
      <alignment horizontal="right"/>
    </xf>
    <xf numFmtId="5" fontId="12" fillId="0" borderId="6" xfId="2" applyNumberFormat="1" applyFont="1" applyFill="1" applyBorder="1" applyAlignment="1">
      <alignment horizontal="right"/>
    </xf>
    <xf numFmtId="164" fontId="21" fillId="0" borderId="6" xfId="1" applyNumberFormat="1" applyFont="1" applyFill="1" applyBorder="1" applyAlignment="1">
      <alignment horizontal="right"/>
    </xf>
    <xf numFmtId="5" fontId="12" fillId="0" borderId="6" xfId="2" applyNumberFormat="1" applyFont="1" applyBorder="1" applyAlignment="1">
      <alignment horizontal="right"/>
    </xf>
    <xf numFmtId="164" fontId="21" fillId="0" borderId="6" xfId="1" applyNumberFormat="1" applyFont="1" applyBorder="1" applyAlignment="1">
      <alignment horizontal="right"/>
    </xf>
    <xf numFmtId="5" fontId="21" fillId="0" borderId="40" xfId="2" applyNumberFormat="1" applyFont="1" applyBorder="1" applyAlignment="1">
      <alignment horizontal="right"/>
    </xf>
    <xf numFmtId="5" fontId="21" fillId="0" borderId="45" xfId="2" applyNumberFormat="1" applyFont="1" applyBorder="1" applyAlignment="1">
      <alignment horizontal="right"/>
    </xf>
    <xf numFmtId="0" fontId="11" fillId="4" borderId="27" xfId="0" applyFont="1" applyFill="1" applyBorder="1" applyAlignment="1">
      <alignment horizontal="center" wrapText="1"/>
    </xf>
    <xf numFmtId="164" fontId="11" fillId="4" borderId="19" xfId="2" applyNumberFormat="1" applyFont="1" applyFill="1" applyBorder="1" applyAlignment="1">
      <alignment horizontal="center" wrapText="1"/>
    </xf>
    <xf numFmtId="167" fontId="11" fillId="4" borderId="19" xfId="2" applyNumberFormat="1" applyFont="1" applyFill="1" applyBorder="1" applyAlignment="1">
      <alignment horizontal="center" wrapText="1"/>
    </xf>
    <xf numFmtId="164" fontId="13" fillId="4" borderId="26" xfId="2" applyNumberFormat="1" applyFont="1" applyFill="1" applyBorder="1" applyAlignment="1">
      <alignment horizontal="center" wrapText="1"/>
    </xf>
    <xf numFmtId="5" fontId="21" fillId="6" borderId="39" xfId="2" applyNumberFormat="1" applyFont="1" applyFill="1" applyBorder="1" applyAlignment="1">
      <alignment wrapText="1"/>
    </xf>
    <xf numFmtId="5" fontId="21" fillId="0" borderId="40" xfId="2" applyNumberFormat="1" applyFont="1" applyBorder="1" applyAlignment="1">
      <alignment wrapText="1"/>
    </xf>
    <xf numFmtId="5" fontId="21" fillId="6" borderId="40" xfId="2" applyNumberFormat="1" applyFont="1" applyFill="1" applyBorder="1" applyAlignment="1">
      <alignment wrapText="1"/>
    </xf>
    <xf numFmtId="5" fontId="0" fillId="6" borderId="6" xfId="2" applyNumberFormat="1" applyFont="1" applyFill="1" applyBorder="1" applyAlignment="1">
      <alignment wrapText="1"/>
    </xf>
    <xf numFmtId="5" fontId="0" fillId="0" borderId="6" xfId="2" applyNumberFormat="1" applyFont="1" applyBorder="1" applyAlignment="1">
      <alignment wrapText="1"/>
    </xf>
    <xf numFmtId="49" fontId="10" fillId="4" borderId="2" xfId="0" applyNumberFormat="1" applyFont="1" applyFill="1" applyBorder="1" applyAlignment="1">
      <alignment horizontal="center" wrapText="1"/>
    </xf>
    <xf numFmtId="164" fontId="16" fillId="4" borderId="3" xfId="1" applyNumberFormat="1" applyFont="1" applyFill="1" applyBorder="1" applyAlignment="1">
      <alignment horizontal="center" wrapText="1"/>
    </xf>
    <xf numFmtId="167" fontId="16" fillId="4" borderId="3" xfId="1" applyNumberFormat="1" applyFont="1" applyFill="1" applyBorder="1" applyAlignment="1">
      <alignment horizontal="center" wrapText="1"/>
    </xf>
    <xf numFmtId="167" fontId="13" fillId="4" borderId="26" xfId="2" applyNumberFormat="1" applyFont="1" applyFill="1" applyBorder="1" applyAlignment="1">
      <alignment horizontal="center" wrapText="1"/>
    </xf>
    <xf numFmtId="5" fontId="16" fillId="4" borderId="1" xfId="2" applyNumberFormat="1" applyFont="1" applyFill="1" applyBorder="1"/>
    <xf numFmtId="0" fontId="11" fillId="4" borderId="2" xfId="0" applyFont="1" applyFill="1" applyBorder="1" applyAlignment="1">
      <alignment horizontal="center"/>
    </xf>
    <xf numFmtId="167" fontId="10" fillId="4" borderId="19" xfId="1" applyNumberFormat="1" applyFont="1" applyFill="1" applyBorder="1" applyAlignment="1">
      <alignment horizontal="center" wrapText="1"/>
    </xf>
    <xf numFmtId="0" fontId="0" fillId="0" borderId="0" xfId="0" applyBorder="1" applyAlignment="1">
      <alignment wrapText="1"/>
    </xf>
    <xf numFmtId="5" fontId="0" fillId="0" borderId="46" xfId="2" applyNumberFormat="1" applyFont="1" applyBorder="1" applyAlignment="1">
      <alignment horizontal="right"/>
    </xf>
    <xf numFmtId="5" fontId="0" fillId="0" borderId="33" xfId="2" applyNumberFormat="1" applyFont="1" applyBorder="1" applyAlignment="1">
      <alignment horizontal="right"/>
    </xf>
    <xf numFmtId="5" fontId="0" fillId="6" borderId="0" xfId="2" applyNumberFormat="1" applyFont="1" applyFill="1" applyBorder="1" applyAlignment="1">
      <alignment horizontal="right"/>
    </xf>
    <xf numFmtId="5" fontId="0" fillId="6" borderId="7" xfId="2" applyNumberFormat="1" applyFont="1" applyFill="1" applyBorder="1" applyAlignment="1">
      <alignment horizontal="right"/>
    </xf>
    <xf numFmtId="5" fontId="0" fillId="0" borderId="0" xfId="2" applyNumberFormat="1" applyFont="1" applyBorder="1" applyAlignment="1">
      <alignment horizontal="right"/>
    </xf>
    <xf numFmtId="5" fontId="0" fillId="0" borderId="7" xfId="2" applyNumberFormat="1" applyFont="1" applyBorder="1" applyAlignment="1">
      <alignment horizontal="right"/>
    </xf>
    <xf numFmtId="5" fontId="10" fillId="6" borderId="50" xfId="2" applyNumberFormat="1" applyFont="1" applyFill="1" applyBorder="1" applyAlignment="1">
      <alignment horizontal="right"/>
    </xf>
    <xf numFmtId="5" fontId="10" fillId="6" borderId="51" xfId="2" applyNumberFormat="1" applyFont="1" applyFill="1" applyBorder="1" applyAlignment="1">
      <alignment horizontal="right"/>
    </xf>
    <xf numFmtId="5" fontId="10" fillId="0" borderId="50" xfId="2" applyNumberFormat="1" applyFont="1" applyFill="1" applyBorder="1" applyAlignment="1" applyProtection="1"/>
    <xf numFmtId="5" fontId="10" fillId="0" borderId="51" xfId="2" applyNumberFormat="1" applyFont="1" applyFill="1" applyBorder="1" applyAlignment="1" applyProtection="1"/>
    <xf numFmtId="167" fontId="10" fillId="4" borderId="48" xfId="2" applyNumberFormat="1" applyFont="1" applyFill="1" applyBorder="1" applyAlignment="1">
      <alignment horizontal="center" wrapText="1"/>
    </xf>
    <xf numFmtId="164" fontId="10" fillId="4" borderId="47" xfId="1" applyNumberFormat="1" applyFont="1" applyFill="1" applyBorder="1" applyAlignment="1">
      <alignment horizontal="center" wrapText="1"/>
    </xf>
    <xf numFmtId="164" fontId="10" fillId="0" borderId="0" xfId="1" applyNumberFormat="1" applyFont="1" applyBorder="1" applyAlignment="1">
      <alignment horizontal="center"/>
    </xf>
    <xf numFmtId="164" fontId="10" fillId="0" borderId="7" xfId="1" applyNumberFormat="1" applyFont="1" applyBorder="1" applyAlignment="1">
      <alignment horizontal="center"/>
    </xf>
    <xf numFmtId="167" fontId="11" fillId="0" borderId="21" xfId="2" applyNumberFormat="1" applyFont="1" applyFill="1" applyBorder="1" applyAlignment="1">
      <alignment vertical="center"/>
    </xf>
    <xf numFmtId="167" fontId="10" fillId="0" borderId="1" xfId="2" applyNumberFormat="1" applyFont="1" applyBorder="1" applyAlignment="1">
      <alignment vertical="center"/>
    </xf>
    <xf numFmtId="167" fontId="23" fillId="0" borderId="0" xfId="0" applyNumberFormat="1" applyFont="1" applyFill="1" applyBorder="1" applyAlignment="1">
      <alignment horizontal="center" vertical="center" textRotation="90" wrapText="1"/>
    </xf>
    <xf numFmtId="5" fontId="21" fillId="0" borderId="39" xfId="2" applyNumberFormat="1" applyFont="1" applyBorder="1" applyAlignment="1"/>
    <xf numFmtId="5" fontId="21" fillId="6" borderId="40" xfId="2" applyNumberFormat="1" applyFont="1" applyFill="1" applyBorder="1" applyAlignment="1"/>
    <xf numFmtId="5" fontId="21" fillId="0" borderId="40" xfId="2" applyNumberFormat="1" applyFont="1" applyBorder="1" applyAlignment="1"/>
    <xf numFmtId="5" fontId="21" fillId="6" borderId="45" xfId="2" applyNumberFormat="1" applyFont="1" applyFill="1" applyBorder="1" applyAlignment="1"/>
    <xf numFmtId="0" fontId="0" fillId="0" borderId="0" xfId="0" applyAlignment="1">
      <alignment horizontal="left"/>
    </xf>
    <xf numFmtId="169" fontId="0" fillId="0" borderId="0" xfId="0" applyNumberFormat="1" applyFont="1" applyFill="1" applyBorder="1" applyAlignment="1" applyProtection="1"/>
    <xf numFmtId="164" fontId="0" fillId="0" borderId="0" xfId="1" applyNumberFormat="1" applyFont="1" applyAlignment="1">
      <alignment horizontal="left"/>
    </xf>
    <xf numFmtId="165" fontId="0" fillId="0" borderId="56" xfId="2" applyNumberFormat="1" applyFont="1" applyBorder="1"/>
    <xf numFmtId="0" fontId="10" fillId="0" borderId="2" xfId="0" applyFont="1" applyBorder="1" applyAlignment="1">
      <alignment horizontal="left"/>
    </xf>
    <xf numFmtId="164" fontId="10" fillId="0" borderId="2" xfId="1" applyNumberFormat="1" applyFont="1" applyBorder="1" applyAlignment="1">
      <alignment horizontal="left"/>
    </xf>
    <xf numFmtId="164" fontId="22" fillId="0" borderId="2" xfId="1" applyNumberFormat="1" applyFont="1" applyBorder="1" applyAlignment="1">
      <alignment horizontal="left"/>
    </xf>
    <xf numFmtId="164" fontId="10" fillId="0" borderId="37" xfId="1" applyNumberFormat="1" applyFont="1" applyBorder="1" applyAlignment="1">
      <alignment horizontal="left"/>
    </xf>
    <xf numFmtId="0" fontId="61" fillId="0" borderId="0" xfId="0" applyFont="1" applyAlignment="1"/>
    <xf numFmtId="3" fontId="0" fillId="0" borderId="0" xfId="0" applyNumberFormat="1" applyFont="1" applyFill="1" applyBorder="1" applyAlignment="1" applyProtection="1"/>
    <xf numFmtId="164" fontId="10" fillId="4" borderId="42" xfId="1" applyNumberFormat="1" applyFont="1" applyFill="1" applyBorder="1" applyAlignment="1">
      <alignment horizontal="center" wrapText="1"/>
    </xf>
    <xf numFmtId="0" fontId="61" fillId="0" borderId="0" xfId="0" applyFont="1"/>
    <xf numFmtId="164" fontId="61" fillId="0" borderId="0" xfId="1" applyNumberFormat="1" applyFont="1"/>
    <xf numFmtId="0" fontId="61" fillId="0" borderId="0" xfId="0" applyFont="1" applyAlignment="1">
      <alignment horizontal="left"/>
    </xf>
    <xf numFmtId="0" fontId="10" fillId="0" borderId="52" xfId="0" applyFont="1" applyFill="1" applyBorder="1" applyAlignment="1">
      <alignment horizontal="left"/>
    </xf>
    <xf numFmtId="164" fontId="10" fillId="0" borderId="53" xfId="1" applyNumberFormat="1" applyFont="1" applyFill="1" applyBorder="1" applyAlignment="1">
      <alignment horizontal="left"/>
    </xf>
    <xf numFmtId="0" fontId="10" fillId="3" borderId="53" xfId="0" applyFont="1" applyFill="1" applyBorder="1" applyAlignment="1">
      <alignment horizontal="center" vertical="center" wrapText="1"/>
    </xf>
    <xf numFmtId="0" fontId="10" fillId="3" borderId="54" xfId="0" applyFont="1" applyFill="1" applyBorder="1" applyAlignment="1">
      <alignment horizontal="center" vertical="center" wrapText="1"/>
    </xf>
    <xf numFmtId="164" fontId="10" fillId="0" borderId="54" xfId="1" applyNumberFormat="1" applyFont="1" applyFill="1" applyBorder="1" applyAlignment="1">
      <alignment horizontal="left"/>
    </xf>
    <xf numFmtId="5" fontId="12" fillId="6" borderId="9" xfId="2" applyNumberFormat="1" applyFont="1" applyFill="1" applyBorder="1" applyAlignment="1">
      <alignment horizontal="right"/>
    </xf>
    <xf numFmtId="164" fontId="21" fillId="0" borderId="40" xfId="1" applyNumberFormat="1" applyFont="1" applyBorder="1" applyAlignment="1">
      <alignment wrapText="1"/>
    </xf>
    <xf numFmtId="164" fontId="21" fillId="6" borderId="40" xfId="1" applyNumberFormat="1" applyFont="1" applyFill="1" applyBorder="1" applyAlignment="1">
      <alignment wrapText="1"/>
    </xf>
    <xf numFmtId="5" fontId="22" fillId="4" borderId="25" xfId="2" applyNumberFormat="1" applyFont="1" applyFill="1" applyBorder="1"/>
    <xf numFmtId="5" fontId="21" fillId="0" borderId="57" xfId="2" applyNumberFormat="1" applyFont="1" applyBorder="1" applyAlignment="1">
      <alignment wrapText="1"/>
    </xf>
    <xf numFmtId="164" fontId="0" fillId="0" borderId="0" xfId="0" applyNumberFormat="1" applyAlignment="1">
      <alignment horizontal="left"/>
    </xf>
    <xf numFmtId="0" fontId="0" fillId="0" borderId="0" xfId="0" applyBorder="1" applyAlignment="1">
      <alignment horizontal="left" wrapText="1"/>
    </xf>
    <xf numFmtId="0" fontId="10" fillId="38" borderId="2" xfId="0" applyFont="1" applyFill="1" applyBorder="1" applyAlignment="1">
      <alignment horizontal="center"/>
    </xf>
    <xf numFmtId="0" fontId="10" fillId="38" borderId="3" xfId="0" applyFont="1" applyFill="1" applyBorder="1" applyAlignment="1">
      <alignment horizontal="center"/>
    </xf>
    <xf numFmtId="0" fontId="10" fillId="38" borderId="4" xfId="0" applyFont="1" applyFill="1" applyBorder="1" applyAlignment="1">
      <alignment horizontal="center"/>
    </xf>
    <xf numFmtId="0" fontId="23" fillId="38" borderId="29" xfId="0" applyFont="1" applyFill="1" applyBorder="1" applyAlignment="1">
      <alignment horizontal="center" vertical="center" textRotation="90" wrapText="1"/>
    </xf>
    <xf numFmtId="0" fontId="23" fillId="38" borderId="30" xfId="0" applyFont="1" applyFill="1" applyBorder="1" applyAlignment="1">
      <alignment horizontal="center" vertical="center" textRotation="90" wrapText="1"/>
    </xf>
    <xf numFmtId="0" fontId="23" fillId="38" borderId="31" xfId="0" applyFont="1" applyFill="1" applyBorder="1" applyAlignment="1">
      <alignment horizontal="center" vertical="center" textRotation="90" wrapText="1"/>
    </xf>
    <xf numFmtId="0" fontId="23" fillId="38" borderId="27" xfId="0" applyFont="1" applyFill="1" applyBorder="1" applyAlignment="1">
      <alignment horizontal="center" vertical="center" textRotation="90" wrapText="1"/>
    </xf>
    <xf numFmtId="0" fontId="23" fillId="38" borderId="21" xfId="0" applyFont="1" applyFill="1" applyBorder="1" applyAlignment="1">
      <alignment horizontal="center" vertical="center" textRotation="90" wrapText="1"/>
    </xf>
    <xf numFmtId="0" fontId="10" fillId="38" borderId="2" xfId="0" applyFont="1" applyFill="1" applyBorder="1" applyAlignment="1">
      <alignment horizontal="center" wrapText="1"/>
    </xf>
    <xf numFmtId="0" fontId="10" fillId="38" borderId="3" xfId="0" applyFont="1" applyFill="1" applyBorder="1" applyAlignment="1">
      <alignment horizontal="center" wrapText="1"/>
    </xf>
    <xf numFmtId="0" fontId="10" fillId="38" borderId="4" xfId="0" applyFont="1" applyFill="1" applyBorder="1" applyAlignment="1">
      <alignment horizontal="center" wrapText="1"/>
    </xf>
    <xf numFmtId="0" fontId="15" fillId="0" borderId="0" xfId="0" applyFont="1" applyAlignment="1">
      <alignment horizontal="left" vertical="top" wrapText="1"/>
    </xf>
    <xf numFmtId="164" fontId="60" fillId="38" borderId="2" xfId="1" applyNumberFormat="1" applyFont="1" applyFill="1" applyBorder="1" applyAlignment="1">
      <alignment horizontal="center"/>
    </xf>
    <xf numFmtId="164" fontId="60" fillId="38" borderId="4" xfId="1" applyNumberFormat="1" applyFont="1" applyFill="1" applyBorder="1" applyAlignment="1">
      <alignment horizontal="center"/>
    </xf>
    <xf numFmtId="0" fontId="10" fillId="0" borderId="1" xfId="0" applyFont="1" applyBorder="1" applyAlignment="1">
      <alignment horizontal="center"/>
    </xf>
    <xf numFmtId="0" fontId="18" fillId="0" borderId="0" xfId="4" applyFont="1" applyBorder="1" applyAlignment="1">
      <alignment horizontal="center" wrapText="1"/>
    </xf>
    <xf numFmtId="0" fontId="11" fillId="5" borderId="50" xfId="1" applyNumberFormat="1" applyFont="1" applyFill="1" applyBorder="1" applyAlignment="1">
      <alignment horizontal="center"/>
    </xf>
    <xf numFmtId="0" fontId="11" fillId="5" borderId="55" xfId="1" applyNumberFormat="1" applyFont="1" applyFill="1" applyBorder="1" applyAlignment="1">
      <alignment horizontal="center"/>
    </xf>
    <xf numFmtId="0" fontId="10" fillId="0" borderId="0" xfId="0" applyFont="1" applyBorder="1" applyAlignment="1">
      <alignment horizontal="center"/>
    </xf>
    <xf numFmtId="0" fontId="15" fillId="0" borderId="0" xfId="0" applyFont="1" applyBorder="1" applyAlignment="1">
      <alignment horizontal="center"/>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164" fontId="10" fillId="4" borderId="42" xfId="1" applyNumberFormat="1" applyFont="1" applyFill="1" applyBorder="1" applyAlignment="1">
      <alignment horizontal="center" wrapText="1"/>
    </xf>
    <xf numFmtId="164" fontId="10" fillId="4" borderId="48" xfId="1" applyNumberFormat="1" applyFont="1" applyFill="1" applyBorder="1" applyAlignment="1">
      <alignment horizontal="center" wrapText="1"/>
    </xf>
    <xf numFmtId="0" fontId="0" fillId="0" borderId="0" xfId="0" applyAlignment="1">
      <alignment horizontal="left" wrapText="1"/>
    </xf>
    <xf numFmtId="0" fontId="10" fillId="3" borderId="46"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0" fillId="39" borderId="27" xfId="0" applyFill="1" applyBorder="1" applyAlignment="1">
      <alignment horizontal="center"/>
    </xf>
    <xf numFmtId="0" fontId="0" fillId="39" borderId="19" xfId="0" applyFill="1" applyBorder="1" applyAlignment="1">
      <alignment horizontal="center"/>
    </xf>
    <xf numFmtId="0" fontId="0" fillId="39" borderId="26" xfId="0" applyFill="1" applyBorder="1" applyAlignment="1">
      <alignment horizontal="center"/>
    </xf>
    <xf numFmtId="0" fontId="10" fillId="0" borderId="0" xfId="0" applyFont="1" applyAlignment="1">
      <alignment horizontal="center"/>
    </xf>
    <xf numFmtId="165" fontId="10" fillId="0" borderId="22" xfId="2" applyNumberFormat="1" applyFont="1" applyFill="1" applyBorder="1" applyAlignment="1">
      <alignment vertical="center"/>
    </xf>
  </cellXfs>
  <cellStyles count="427">
    <cellStyle name="20% - Accent1" xfId="22" builtinId="30" customBuiltin="1"/>
    <cellStyle name="20% - Accent1 2" xfId="51"/>
    <cellStyle name="20% - Accent1 2 2" xfId="136"/>
    <cellStyle name="20% - Accent1 2 2 2" xfId="222"/>
    <cellStyle name="20% - Accent1 2 2 2 2" xfId="399"/>
    <cellStyle name="20% - Accent1 2 2 3" xfId="313"/>
    <cellStyle name="20% - Accent1 2 3" xfId="97"/>
    <cellStyle name="20% - Accent1 2 4" xfId="179"/>
    <cellStyle name="20% - Accent1 2 4 2" xfId="356"/>
    <cellStyle name="20% - Accent1 2 5" xfId="270"/>
    <cellStyle name="20% - Accent1 3" xfId="65"/>
    <cellStyle name="20% - Accent1 3 2" xfId="150"/>
    <cellStyle name="20% - Accent1 3 2 2" xfId="236"/>
    <cellStyle name="20% - Accent1 3 2 2 2" xfId="413"/>
    <cellStyle name="20% - Accent1 3 2 3" xfId="327"/>
    <cellStyle name="20% - Accent1 3 3" xfId="193"/>
    <cellStyle name="20% - Accent1 3 3 2" xfId="370"/>
    <cellStyle name="20% - Accent1 3 4" xfId="284"/>
    <cellStyle name="20% - Accent1 4" xfId="120"/>
    <cellStyle name="20% - Accent1 4 2" xfId="206"/>
    <cellStyle name="20% - Accent1 4 2 2" xfId="383"/>
    <cellStyle name="20% - Accent1 4 3" xfId="297"/>
    <cellStyle name="20% - Accent1 5" xfId="163"/>
    <cellStyle name="20% - Accent1 5 2" xfId="340"/>
    <cellStyle name="20% - Accent1 6" xfId="250"/>
    <cellStyle name="20% - Accent2" xfId="26" builtinId="34" customBuiltin="1"/>
    <cellStyle name="20% - Accent2 2" xfId="53"/>
    <cellStyle name="20% - Accent2 2 2" xfId="138"/>
    <cellStyle name="20% - Accent2 2 2 2" xfId="224"/>
    <cellStyle name="20% - Accent2 2 2 2 2" xfId="401"/>
    <cellStyle name="20% - Accent2 2 2 3" xfId="315"/>
    <cellStyle name="20% - Accent2 2 3" xfId="101"/>
    <cellStyle name="20% - Accent2 2 4" xfId="181"/>
    <cellStyle name="20% - Accent2 2 4 2" xfId="358"/>
    <cellStyle name="20% - Accent2 2 5" xfId="272"/>
    <cellStyle name="20% - Accent2 3" xfId="67"/>
    <cellStyle name="20% - Accent2 3 2" xfId="152"/>
    <cellStyle name="20% - Accent2 3 2 2" xfId="238"/>
    <cellStyle name="20% - Accent2 3 2 2 2" xfId="415"/>
    <cellStyle name="20% - Accent2 3 2 3" xfId="329"/>
    <cellStyle name="20% - Accent2 3 3" xfId="195"/>
    <cellStyle name="20% - Accent2 3 3 2" xfId="372"/>
    <cellStyle name="20% - Accent2 3 4" xfId="286"/>
    <cellStyle name="20% - Accent2 4" xfId="122"/>
    <cellStyle name="20% - Accent2 4 2" xfId="208"/>
    <cellStyle name="20% - Accent2 4 2 2" xfId="385"/>
    <cellStyle name="20% - Accent2 4 3" xfId="299"/>
    <cellStyle name="20% - Accent2 5" xfId="165"/>
    <cellStyle name="20% - Accent2 5 2" xfId="342"/>
    <cellStyle name="20% - Accent2 6" xfId="252"/>
    <cellStyle name="20% - Accent3" xfId="30" builtinId="38" customBuiltin="1"/>
    <cellStyle name="20% - Accent3 2" xfId="55"/>
    <cellStyle name="20% - Accent3 2 2" xfId="140"/>
    <cellStyle name="20% - Accent3 2 2 2" xfId="226"/>
    <cellStyle name="20% - Accent3 2 2 2 2" xfId="403"/>
    <cellStyle name="20% - Accent3 2 2 3" xfId="317"/>
    <cellStyle name="20% - Accent3 2 3" xfId="105"/>
    <cellStyle name="20% - Accent3 2 4" xfId="183"/>
    <cellStyle name="20% - Accent3 2 4 2" xfId="360"/>
    <cellStyle name="20% - Accent3 2 5" xfId="274"/>
    <cellStyle name="20% - Accent3 3" xfId="69"/>
    <cellStyle name="20% - Accent3 3 2" xfId="154"/>
    <cellStyle name="20% - Accent3 3 2 2" xfId="240"/>
    <cellStyle name="20% - Accent3 3 2 2 2" xfId="417"/>
    <cellStyle name="20% - Accent3 3 2 3" xfId="331"/>
    <cellStyle name="20% - Accent3 3 3" xfId="197"/>
    <cellStyle name="20% - Accent3 3 3 2" xfId="374"/>
    <cellStyle name="20% - Accent3 3 4" xfId="288"/>
    <cellStyle name="20% - Accent3 4" xfId="124"/>
    <cellStyle name="20% - Accent3 4 2" xfId="210"/>
    <cellStyle name="20% - Accent3 4 2 2" xfId="387"/>
    <cellStyle name="20% - Accent3 4 3" xfId="301"/>
    <cellStyle name="20% - Accent3 5" xfId="167"/>
    <cellStyle name="20% - Accent3 5 2" xfId="344"/>
    <cellStyle name="20% - Accent3 6" xfId="254"/>
    <cellStyle name="20% - Accent4" xfId="34" builtinId="42" customBuiltin="1"/>
    <cellStyle name="20% - Accent4 2" xfId="57"/>
    <cellStyle name="20% - Accent4 2 2" xfId="142"/>
    <cellStyle name="20% - Accent4 2 2 2" xfId="228"/>
    <cellStyle name="20% - Accent4 2 2 2 2" xfId="405"/>
    <cellStyle name="20% - Accent4 2 2 3" xfId="319"/>
    <cellStyle name="20% - Accent4 2 3" xfId="109"/>
    <cellStyle name="20% - Accent4 2 4" xfId="185"/>
    <cellStyle name="20% - Accent4 2 4 2" xfId="362"/>
    <cellStyle name="20% - Accent4 2 5" xfId="276"/>
    <cellStyle name="20% - Accent4 3" xfId="71"/>
    <cellStyle name="20% - Accent4 3 2" xfId="156"/>
    <cellStyle name="20% - Accent4 3 2 2" xfId="242"/>
    <cellStyle name="20% - Accent4 3 2 2 2" xfId="419"/>
    <cellStyle name="20% - Accent4 3 2 3" xfId="333"/>
    <cellStyle name="20% - Accent4 3 3" xfId="199"/>
    <cellStyle name="20% - Accent4 3 3 2" xfId="376"/>
    <cellStyle name="20% - Accent4 3 4" xfId="290"/>
    <cellStyle name="20% - Accent4 4" xfId="126"/>
    <cellStyle name="20% - Accent4 4 2" xfId="212"/>
    <cellStyle name="20% - Accent4 4 2 2" xfId="389"/>
    <cellStyle name="20% - Accent4 4 3" xfId="303"/>
    <cellStyle name="20% - Accent4 5" xfId="169"/>
    <cellStyle name="20% - Accent4 5 2" xfId="346"/>
    <cellStyle name="20% - Accent4 6" xfId="256"/>
    <cellStyle name="20% - Accent5" xfId="38" builtinId="46" customBuiltin="1"/>
    <cellStyle name="20% - Accent5 2" xfId="59"/>
    <cellStyle name="20% - Accent5 2 2" xfId="144"/>
    <cellStyle name="20% - Accent5 2 2 2" xfId="230"/>
    <cellStyle name="20% - Accent5 2 2 2 2" xfId="407"/>
    <cellStyle name="20% - Accent5 2 2 3" xfId="321"/>
    <cellStyle name="20% - Accent5 2 3" xfId="113"/>
    <cellStyle name="20% - Accent5 2 4" xfId="187"/>
    <cellStyle name="20% - Accent5 2 4 2" xfId="364"/>
    <cellStyle name="20% - Accent5 2 5" xfId="278"/>
    <cellStyle name="20% - Accent5 3" xfId="73"/>
    <cellStyle name="20% - Accent5 3 2" xfId="158"/>
    <cellStyle name="20% - Accent5 3 2 2" xfId="244"/>
    <cellStyle name="20% - Accent5 3 2 2 2" xfId="421"/>
    <cellStyle name="20% - Accent5 3 2 3" xfId="335"/>
    <cellStyle name="20% - Accent5 3 3" xfId="201"/>
    <cellStyle name="20% - Accent5 3 3 2" xfId="378"/>
    <cellStyle name="20% - Accent5 3 4" xfId="292"/>
    <cellStyle name="20% - Accent5 4" xfId="128"/>
    <cellStyle name="20% - Accent5 4 2" xfId="214"/>
    <cellStyle name="20% - Accent5 4 2 2" xfId="391"/>
    <cellStyle name="20% - Accent5 4 3" xfId="305"/>
    <cellStyle name="20% - Accent5 5" xfId="171"/>
    <cellStyle name="20% - Accent5 5 2" xfId="348"/>
    <cellStyle name="20% - Accent5 6" xfId="258"/>
    <cellStyle name="20% - Accent6" xfId="42" builtinId="50" customBuiltin="1"/>
    <cellStyle name="20% - Accent6 2" xfId="61"/>
    <cellStyle name="20% - Accent6 2 2" xfId="146"/>
    <cellStyle name="20% - Accent6 2 2 2" xfId="232"/>
    <cellStyle name="20% - Accent6 2 2 2 2" xfId="409"/>
    <cellStyle name="20% - Accent6 2 2 3" xfId="323"/>
    <cellStyle name="20% - Accent6 2 3" xfId="117"/>
    <cellStyle name="20% - Accent6 2 4" xfId="189"/>
    <cellStyle name="20% - Accent6 2 4 2" xfId="366"/>
    <cellStyle name="20% - Accent6 2 5" xfId="280"/>
    <cellStyle name="20% - Accent6 3" xfId="75"/>
    <cellStyle name="20% - Accent6 3 2" xfId="160"/>
    <cellStyle name="20% - Accent6 3 2 2" xfId="246"/>
    <cellStyle name="20% - Accent6 3 2 2 2" xfId="423"/>
    <cellStyle name="20% - Accent6 3 2 3" xfId="337"/>
    <cellStyle name="20% - Accent6 3 3" xfId="203"/>
    <cellStyle name="20% - Accent6 3 3 2" xfId="380"/>
    <cellStyle name="20% - Accent6 3 4" xfId="294"/>
    <cellStyle name="20% - Accent6 4" xfId="130"/>
    <cellStyle name="20% - Accent6 4 2" xfId="216"/>
    <cellStyle name="20% - Accent6 4 2 2" xfId="393"/>
    <cellStyle name="20% - Accent6 4 3" xfId="307"/>
    <cellStyle name="20% - Accent6 5" xfId="173"/>
    <cellStyle name="20% - Accent6 5 2" xfId="350"/>
    <cellStyle name="20% - Accent6 6" xfId="260"/>
    <cellStyle name="40% - Accent1" xfId="23" builtinId="31" customBuiltin="1"/>
    <cellStyle name="40% - Accent1 2" xfId="52"/>
    <cellStyle name="40% - Accent1 2 2" xfId="137"/>
    <cellStyle name="40% - Accent1 2 2 2" xfId="223"/>
    <cellStyle name="40% - Accent1 2 2 2 2" xfId="400"/>
    <cellStyle name="40% - Accent1 2 2 3" xfId="314"/>
    <cellStyle name="40% - Accent1 2 3" xfId="98"/>
    <cellStyle name="40% - Accent1 2 4" xfId="180"/>
    <cellStyle name="40% - Accent1 2 4 2" xfId="357"/>
    <cellStyle name="40% - Accent1 2 5" xfId="271"/>
    <cellStyle name="40% - Accent1 3" xfId="66"/>
    <cellStyle name="40% - Accent1 3 2" xfId="151"/>
    <cellStyle name="40% - Accent1 3 2 2" xfId="237"/>
    <cellStyle name="40% - Accent1 3 2 2 2" xfId="414"/>
    <cellStyle name="40% - Accent1 3 2 3" xfId="328"/>
    <cellStyle name="40% - Accent1 3 3" xfId="194"/>
    <cellStyle name="40% - Accent1 3 3 2" xfId="371"/>
    <cellStyle name="40% - Accent1 3 4" xfId="285"/>
    <cellStyle name="40% - Accent1 4" xfId="121"/>
    <cellStyle name="40% - Accent1 4 2" xfId="207"/>
    <cellStyle name="40% - Accent1 4 2 2" xfId="384"/>
    <cellStyle name="40% - Accent1 4 3" xfId="298"/>
    <cellStyle name="40% - Accent1 5" xfId="164"/>
    <cellStyle name="40% - Accent1 5 2" xfId="341"/>
    <cellStyle name="40% - Accent1 6" xfId="251"/>
    <cellStyle name="40% - Accent2" xfId="27" builtinId="35" customBuiltin="1"/>
    <cellStyle name="40% - Accent2 2" xfId="54"/>
    <cellStyle name="40% - Accent2 2 2" xfId="139"/>
    <cellStyle name="40% - Accent2 2 2 2" xfId="225"/>
    <cellStyle name="40% - Accent2 2 2 2 2" xfId="402"/>
    <cellStyle name="40% - Accent2 2 2 3" xfId="316"/>
    <cellStyle name="40% - Accent2 2 3" xfId="102"/>
    <cellStyle name="40% - Accent2 2 4" xfId="182"/>
    <cellStyle name="40% - Accent2 2 4 2" xfId="359"/>
    <cellStyle name="40% - Accent2 2 5" xfId="273"/>
    <cellStyle name="40% - Accent2 3" xfId="68"/>
    <cellStyle name="40% - Accent2 3 2" xfId="153"/>
    <cellStyle name="40% - Accent2 3 2 2" xfId="239"/>
    <cellStyle name="40% - Accent2 3 2 2 2" xfId="416"/>
    <cellStyle name="40% - Accent2 3 2 3" xfId="330"/>
    <cellStyle name="40% - Accent2 3 3" xfId="196"/>
    <cellStyle name="40% - Accent2 3 3 2" xfId="373"/>
    <cellStyle name="40% - Accent2 3 4" xfId="287"/>
    <cellStyle name="40% - Accent2 4" xfId="123"/>
    <cellStyle name="40% - Accent2 4 2" xfId="209"/>
    <cellStyle name="40% - Accent2 4 2 2" xfId="386"/>
    <cellStyle name="40% - Accent2 4 3" xfId="300"/>
    <cellStyle name="40% - Accent2 5" xfId="166"/>
    <cellStyle name="40% - Accent2 5 2" xfId="343"/>
    <cellStyle name="40% - Accent2 6" xfId="253"/>
    <cellStyle name="40% - Accent3" xfId="31" builtinId="39" customBuiltin="1"/>
    <cellStyle name="40% - Accent3 2" xfId="56"/>
    <cellStyle name="40% - Accent3 2 2" xfId="141"/>
    <cellStyle name="40% - Accent3 2 2 2" xfId="227"/>
    <cellStyle name="40% - Accent3 2 2 2 2" xfId="404"/>
    <cellStyle name="40% - Accent3 2 2 3" xfId="318"/>
    <cellStyle name="40% - Accent3 2 3" xfId="106"/>
    <cellStyle name="40% - Accent3 2 4" xfId="184"/>
    <cellStyle name="40% - Accent3 2 4 2" xfId="361"/>
    <cellStyle name="40% - Accent3 2 5" xfId="275"/>
    <cellStyle name="40% - Accent3 3" xfId="70"/>
    <cellStyle name="40% - Accent3 3 2" xfId="155"/>
    <cellStyle name="40% - Accent3 3 2 2" xfId="241"/>
    <cellStyle name="40% - Accent3 3 2 2 2" xfId="418"/>
    <cellStyle name="40% - Accent3 3 2 3" xfId="332"/>
    <cellStyle name="40% - Accent3 3 3" xfId="198"/>
    <cellStyle name="40% - Accent3 3 3 2" xfId="375"/>
    <cellStyle name="40% - Accent3 3 4" xfId="289"/>
    <cellStyle name="40% - Accent3 4" xfId="125"/>
    <cellStyle name="40% - Accent3 4 2" xfId="211"/>
    <cellStyle name="40% - Accent3 4 2 2" xfId="388"/>
    <cellStyle name="40% - Accent3 4 3" xfId="302"/>
    <cellStyle name="40% - Accent3 5" xfId="168"/>
    <cellStyle name="40% - Accent3 5 2" xfId="345"/>
    <cellStyle name="40% - Accent3 6" xfId="255"/>
    <cellStyle name="40% - Accent4" xfId="35" builtinId="43" customBuiltin="1"/>
    <cellStyle name="40% - Accent4 2" xfId="58"/>
    <cellStyle name="40% - Accent4 2 2" xfId="143"/>
    <cellStyle name="40% - Accent4 2 2 2" xfId="229"/>
    <cellStyle name="40% - Accent4 2 2 2 2" xfId="406"/>
    <cellStyle name="40% - Accent4 2 2 3" xfId="320"/>
    <cellStyle name="40% - Accent4 2 3" xfId="110"/>
    <cellStyle name="40% - Accent4 2 4" xfId="186"/>
    <cellStyle name="40% - Accent4 2 4 2" xfId="363"/>
    <cellStyle name="40% - Accent4 2 5" xfId="277"/>
    <cellStyle name="40% - Accent4 3" xfId="72"/>
    <cellStyle name="40% - Accent4 3 2" xfId="157"/>
    <cellStyle name="40% - Accent4 3 2 2" xfId="243"/>
    <cellStyle name="40% - Accent4 3 2 2 2" xfId="420"/>
    <cellStyle name="40% - Accent4 3 2 3" xfId="334"/>
    <cellStyle name="40% - Accent4 3 3" xfId="200"/>
    <cellStyle name="40% - Accent4 3 3 2" xfId="377"/>
    <cellStyle name="40% - Accent4 3 4" xfId="291"/>
    <cellStyle name="40% - Accent4 4" xfId="127"/>
    <cellStyle name="40% - Accent4 4 2" xfId="213"/>
    <cellStyle name="40% - Accent4 4 2 2" xfId="390"/>
    <cellStyle name="40% - Accent4 4 3" xfId="304"/>
    <cellStyle name="40% - Accent4 5" xfId="170"/>
    <cellStyle name="40% - Accent4 5 2" xfId="347"/>
    <cellStyle name="40% - Accent4 6" xfId="257"/>
    <cellStyle name="40% - Accent5" xfId="39" builtinId="47" customBuiltin="1"/>
    <cellStyle name="40% - Accent5 2" xfId="60"/>
    <cellStyle name="40% - Accent5 2 2" xfId="145"/>
    <cellStyle name="40% - Accent5 2 2 2" xfId="231"/>
    <cellStyle name="40% - Accent5 2 2 2 2" xfId="408"/>
    <cellStyle name="40% - Accent5 2 2 3" xfId="322"/>
    <cellStyle name="40% - Accent5 2 3" xfId="114"/>
    <cellStyle name="40% - Accent5 2 4" xfId="188"/>
    <cellStyle name="40% - Accent5 2 4 2" xfId="365"/>
    <cellStyle name="40% - Accent5 2 5" xfId="279"/>
    <cellStyle name="40% - Accent5 3" xfId="74"/>
    <cellStyle name="40% - Accent5 3 2" xfId="159"/>
    <cellStyle name="40% - Accent5 3 2 2" xfId="245"/>
    <cellStyle name="40% - Accent5 3 2 2 2" xfId="422"/>
    <cellStyle name="40% - Accent5 3 2 3" xfId="336"/>
    <cellStyle name="40% - Accent5 3 3" xfId="202"/>
    <cellStyle name="40% - Accent5 3 3 2" xfId="379"/>
    <cellStyle name="40% - Accent5 3 4" xfId="293"/>
    <cellStyle name="40% - Accent5 4" xfId="129"/>
    <cellStyle name="40% - Accent5 4 2" xfId="215"/>
    <cellStyle name="40% - Accent5 4 2 2" xfId="392"/>
    <cellStyle name="40% - Accent5 4 3" xfId="306"/>
    <cellStyle name="40% - Accent5 5" xfId="172"/>
    <cellStyle name="40% - Accent5 5 2" xfId="349"/>
    <cellStyle name="40% - Accent5 6" xfId="259"/>
    <cellStyle name="40% - Accent6" xfId="43" builtinId="51" customBuiltin="1"/>
    <cellStyle name="40% - Accent6 2" xfId="62"/>
    <cellStyle name="40% - Accent6 2 2" xfId="147"/>
    <cellStyle name="40% - Accent6 2 2 2" xfId="233"/>
    <cellStyle name="40% - Accent6 2 2 2 2" xfId="410"/>
    <cellStyle name="40% - Accent6 2 2 3" xfId="324"/>
    <cellStyle name="40% - Accent6 2 3" xfId="118"/>
    <cellStyle name="40% - Accent6 2 4" xfId="190"/>
    <cellStyle name="40% - Accent6 2 4 2" xfId="367"/>
    <cellStyle name="40% - Accent6 2 5" xfId="281"/>
    <cellStyle name="40% - Accent6 3" xfId="76"/>
    <cellStyle name="40% - Accent6 3 2" xfId="161"/>
    <cellStyle name="40% - Accent6 3 2 2" xfId="247"/>
    <cellStyle name="40% - Accent6 3 2 2 2" xfId="424"/>
    <cellStyle name="40% - Accent6 3 2 3" xfId="338"/>
    <cellStyle name="40% - Accent6 3 3" xfId="204"/>
    <cellStyle name="40% - Accent6 3 3 2" xfId="381"/>
    <cellStyle name="40% - Accent6 3 4" xfId="295"/>
    <cellStyle name="40% - Accent6 4" xfId="131"/>
    <cellStyle name="40% - Accent6 4 2" xfId="217"/>
    <cellStyle name="40% - Accent6 4 2 2" xfId="394"/>
    <cellStyle name="40% - Accent6 4 3" xfId="308"/>
    <cellStyle name="40% - Accent6 5" xfId="174"/>
    <cellStyle name="40% - Accent6 5 2" xfId="351"/>
    <cellStyle name="40% - Accent6 6" xfId="261"/>
    <cellStyle name="60% - Accent1" xfId="24" builtinId="32" customBuiltin="1"/>
    <cellStyle name="60% - Accent1 2" xfId="99"/>
    <cellStyle name="60% - Accent2" xfId="28" builtinId="36" customBuiltin="1"/>
    <cellStyle name="60% - Accent2 2" xfId="103"/>
    <cellStyle name="60% - Accent3" xfId="32" builtinId="40" customBuiltin="1"/>
    <cellStyle name="60% - Accent3 2" xfId="107"/>
    <cellStyle name="60% - Accent4" xfId="36" builtinId="44" customBuiltin="1"/>
    <cellStyle name="60% - Accent4 2" xfId="111"/>
    <cellStyle name="60% - Accent5" xfId="40" builtinId="48" customBuiltin="1"/>
    <cellStyle name="60% - Accent5 2" xfId="115"/>
    <cellStyle name="60% - Accent6" xfId="44" builtinId="52" customBuiltin="1"/>
    <cellStyle name="60% - Accent6 2" xfId="119"/>
    <cellStyle name="Accent1" xfId="21" builtinId="29" customBuiltin="1"/>
    <cellStyle name="Accent1 2" xfId="96"/>
    <cellStyle name="Accent2" xfId="25" builtinId="33" customBuiltin="1"/>
    <cellStyle name="Accent2 2" xfId="100"/>
    <cellStyle name="Accent3" xfId="29" builtinId="37" customBuiltin="1"/>
    <cellStyle name="Accent3 2" xfId="104"/>
    <cellStyle name="Accent4" xfId="33" builtinId="41" customBuiltin="1"/>
    <cellStyle name="Accent4 2" xfId="108"/>
    <cellStyle name="Accent5" xfId="37" builtinId="45" customBuiltin="1"/>
    <cellStyle name="Accent5 2" xfId="112"/>
    <cellStyle name="Accent6" xfId="41" builtinId="49" customBuiltin="1"/>
    <cellStyle name="Accent6 2" xfId="116"/>
    <cellStyle name="Bad" xfId="11" builtinId="27" customBuiltin="1"/>
    <cellStyle name="Bad 2" xfId="85"/>
    <cellStyle name="Calculation" xfId="15" builtinId="22" customBuiltin="1"/>
    <cellStyle name="Calculation 2" xfId="89"/>
    <cellStyle name="Check Cell" xfId="17" builtinId="23" customBuiltin="1"/>
    <cellStyle name="Check Cell 2" xfId="91"/>
    <cellStyle name="Comma" xfId="1" builtinId="3"/>
    <cellStyle name="Comma 2" xfId="77"/>
    <cellStyle name="Comma 2 2" xfId="162"/>
    <cellStyle name="Comma 2 2 2" xfId="248"/>
    <cellStyle name="Comma 2 2 2 2" xfId="425"/>
    <cellStyle name="Comma 2 2 3" xfId="339"/>
    <cellStyle name="Comma 2 3" xfId="78"/>
    <cellStyle name="Comma 2 4" xfId="205"/>
    <cellStyle name="Comma 2 4 2" xfId="382"/>
    <cellStyle name="Comma 2 5" xfId="296"/>
    <cellStyle name="Comma 3" xfId="263"/>
    <cellStyle name="Currency" xfId="2" builtinId="4"/>
    <cellStyle name="Currency 2" xfId="79"/>
    <cellStyle name="Currency 3" xfId="264"/>
    <cellStyle name="Explanatory Text" xfId="19" builtinId="53" customBuiltin="1"/>
    <cellStyle name="Explanatory Text 2" xfId="94"/>
    <cellStyle name="Good" xfId="10" builtinId="26" customBuiltin="1"/>
    <cellStyle name="Good 2" xfId="84"/>
    <cellStyle name="Heading 1" xfId="6" builtinId="16" customBuiltin="1"/>
    <cellStyle name="Heading 1 2" xfId="80"/>
    <cellStyle name="Heading 2" xfId="7" builtinId="17" customBuiltin="1"/>
    <cellStyle name="Heading 2 2" xfId="81"/>
    <cellStyle name="Heading 3" xfId="8" builtinId="18" customBuiltin="1"/>
    <cellStyle name="Heading 3 2" xfId="82"/>
    <cellStyle name="Heading 4" xfId="9" builtinId="19" customBuiltin="1"/>
    <cellStyle name="Heading 4 2" xfId="83"/>
    <cellStyle name="Input" xfId="13" builtinId="20" customBuiltin="1"/>
    <cellStyle name="Input 2" xfId="87"/>
    <cellStyle name="Linked Cell" xfId="16" builtinId="24" customBuiltin="1"/>
    <cellStyle name="Linked Cell 2" xfId="90"/>
    <cellStyle name="Neutral" xfId="12" builtinId="28" customBuiltin="1"/>
    <cellStyle name="Neutral 2" xfId="86"/>
    <cellStyle name="Normal" xfId="0" builtinId="0"/>
    <cellStyle name="Normal 2" xfId="4"/>
    <cellStyle name="Normal 3" xfId="46"/>
    <cellStyle name="Normal 4" xfId="45"/>
    <cellStyle name="Normal 4 2" xfId="132"/>
    <cellStyle name="Normal 4 2 2" xfId="218"/>
    <cellStyle name="Normal 4 2 2 2" xfId="395"/>
    <cellStyle name="Normal 4 2 3" xfId="309"/>
    <cellStyle name="Normal 4 3" xfId="175"/>
    <cellStyle name="Normal 4 3 2" xfId="352"/>
    <cellStyle name="Normal 4 4" xfId="266"/>
    <cellStyle name="Normal 5" xfId="49"/>
    <cellStyle name="Normal 5 2" xfId="134"/>
    <cellStyle name="Normal 5 2 2" xfId="220"/>
    <cellStyle name="Normal 5 2 2 2" xfId="397"/>
    <cellStyle name="Normal 5 2 3" xfId="311"/>
    <cellStyle name="Normal 5 3" xfId="177"/>
    <cellStyle name="Normal 5 3 2" xfId="354"/>
    <cellStyle name="Normal 5 4" xfId="268"/>
    <cellStyle name="Normal 6" xfId="63"/>
    <cellStyle name="Normal 6 2" xfId="148"/>
    <cellStyle name="Normal 6 2 2" xfId="234"/>
    <cellStyle name="Normal 6 2 2 2" xfId="411"/>
    <cellStyle name="Normal 6 2 3" xfId="325"/>
    <cellStyle name="Normal 6 3" xfId="191"/>
    <cellStyle name="Normal 6 3 2" xfId="368"/>
    <cellStyle name="Normal 6 4" xfId="282"/>
    <cellStyle name="Normal 7" xfId="262"/>
    <cellStyle name="Normal 8" xfId="249"/>
    <cellStyle name="Normal 9" xfId="426"/>
    <cellStyle name="Note 2" xfId="48"/>
    <cellStyle name="Note 2 2" xfId="133"/>
    <cellStyle name="Note 2 2 2" xfId="219"/>
    <cellStyle name="Note 2 2 2 2" xfId="396"/>
    <cellStyle name="Note 2 2 3" xfId="310"/>
    <cellStyle name="Note 2 3" xfId="93"/>
    <cellStyle name="Note 2 4" xfId="176"/>
    <cellStyle name="Note 2 4 2" xfId="353"/>
    <cellStyle name="Note 2 5" xfId="267"/>
    <cellStyle name="Note 3" xfId="50"/>
    <cellStyle name="Note 3 2" xfId="135"/>
    <cellStyle name="Note 3 2 2" xfId="221"/>
    <cellStyle name="Note 3 2 2 2" xfId="398"/>
    <cellStyle name="Note 3 2 3" xfId="312"/>
    <cellStyle name="Note 3 3" xfId="178"/>
    <cellStyle name="Note 3 3 2" xfId="355"/>
    <cellStyle name="Note 3 4" xfId="269"/>
    <cellStyle name="Note 4" xfId="64"/>
    <cellStyle name="Note 4 2" xfId="149"/>
    <cellStyle name="Note 4 2 2" xfId="235"/>
    <cellStyle name="Note 4 2 2 2" xfId="412"/>
    <cellStyle name="Note 4 2 3" xfId="326"/>
    <cellStyle name="Note 4 3" xfId="192"/>
    <cellStyle name="Note 4 3 2" xfId="369"/>
    <cellStyle name="Note 4 4" xfId="283"/>
    <cellStyle name="Output" xfId="14" builtinId="21" customBuiltin="1"/>
    <cellStyle name="Output 2" xfId="88"/>
    <cellStyle name="Percent" xfId="3" builtinId="5"/>
    <cellStyle name="Percent 2" xfId="47"/>
    <cellStyle name="Percent 3" xfId="265"/>
    <cellStyle name="Title" xfId="5" builtinId="15" customBuiltin="1"/>
    <cellStyle name="Total" xfId="20" builtinId="25" customBuiltin="1"/>
    <cellStyle name="Total 2" xfId="95"/>
    <cellStyle name="Warning Text" xfId="18" builtinId="11" customBuiltin="1"/>
    <cellStyle name="Warning Text 2" xfId="92"/>
  </cellStyles>
  <dxfs count="0"/>
  <tableStyles count="0" defaultTableStyle="TableStyleMedium2" defaultPivotStyle="PivotStyleLight16"/>
  <colors>
    <mruColors>
      <color rgb="FF558ED5"/>
      <color rgb="FFFC8E14"/>
      <color rgb="FFD38903"/>
      <color rgb="FFDB8E03"/>
      <color rgb="FFDF9003"/>
      <color rgb="FF477BB9"/>
      <color rgb="FFBD4A47"/>
      <color rgb="FF815189"/>
      <color rgb="FFBC5908"/>
      <color rgb="FFA978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0" baseline="0"/>
              <a:t>Percentage of  Owned vs. Leased</a:t>
            </a:r>
            <a:endParaRPr lang="en-US" sz="1400"/>
          </a:p>
          <a:p>
            <a:pPr>
              <a:defRPr/>
            </a:pPr>
            <a:r>
              <a:rPr lang="en-US" sz="1400" b="1" i="0" baseline="0"/>
              <a:t>SF of Federal Buildings FY 2012 to FY 2013 </a:t>
            </a:r>
            <a:endParaRPr lang="en-US" sz="1400"/>
          </a:p>
        </c:rich>
      </c:tx>
    </c:title>
    <c:plotArea>
      <c:layout/>
      <c:barChart>
        <c:barDir val="col"/>
        <c:grouping val="percentStacked"/>
        <c:ser>
          <c:idx val="0"/>
          <c:order val="0"/>
          <c:tx>
            <c:strRef>
              <c:f>[1]Bldg!$A$19</c:f>
              <c:strCache>
                <c:ptCount val="1"/>
                <c:pt idx="0">
                  <c:v>Owned</c:v>
                </c:pt>
              </c:strCache>
            </c:strRef>
          </c:tx>
          <c:dLbls>
            <c:dLbl>
              <c:idx val="0"/>
              <c:tx>
                <c:rich>
                  <a:bodyPr/>
                  <a:lstStyle/>
                  <a:p>
                    <a:r>
                      <a:rPr lang="en-US"/>
                      <a:t> 83.5% </a:t>
                    </a:r>
                  </a:p>
                </c:rich>
              </c:tx>
              <c:showVal val="1"/>
              <c:extLst>
                <c:ext xmlns:c15="http://schemas.microsoft.com/office/drawing/2012/chart" uri="{CE6537A1-D6FC-4f65-9D91-7224C49458BB}"/>
              </c:extLst>
            </c:dLbl>
            <c:dLbl>
              <c:idx val="1"/>
              <c:tx>
                <c:rich>
                  <a:bodyPr/>
                  <a:lstStyle/>
                  <a:p>
                    <a:r>
                      <a:rPr lang="en-US"/>
                      <a:t> 83.3% </a:t>
                    </a:r>
                  </a:p>
                </c:rich>
              </c:tx>
              <c:showVal val="1"/>
              <c:extLst>
                <c:ext xmlns:c15="http://schemas.microsoft.com/office/drawing/2012/chart" uri="{CE6537A1-D6FC-4f65-9D91-7224C49458BB}"/>
              </c:extLst>
            </c:dLbl>
            <c:spPr>
              <a:noFill/>
              <a:ln>
                <a:noFill/>
              </a:ln>
              <a:effectLst/>
            </c:spPr>
            <c:showVal val="1"/>
            <c:extLst>
              <c:ext xmlns:c15="http://schemas.microsoft.com/office/drawing/2012/chart" uri="{CE6537A1-D6FC-4f65-9D91-7224C49458BB}">
                <c15:showLeaderLines val="0"/>
              </c:ext>
            </c:extLst>
          </c:dLbls>
          <c:cat>
            <c:strRef>
              <c:f>[1]Bldg!$B$18:$C$18</c:f>
              <c:strCache>
                <c:ptCount val="2"/>
                <c:pt idx="0">
                  <c:v>FY 2012</c:v>
                </c:pt>
                <c:pt idx="1">
                  <c:v>FY 2013</c:v>
                </c:pt>
              </c:strCache>
            </c:strRef>
          </c:cat>
          <c:val>
            <c:numRef>
              <c:f>[1]Bldg!$B$19:$C$19</c:f>
              <c:numCache>
                <c:formatCode>General</c:formatCode>
                <c:ptCount val="2"/>
                <c:pt idx="0">
                  <c:v>2755557168.8389997</c:v>
                </c:pt>
                <c:pt idx="1">
                  <c:v>2739065881.8070002</c:v>
                </c:pt>
              </c:numCache>
            </c:numRef>
          </c:val>
        </c:ser>
        <c:ser>
          <c:idx val="1"/>
          <c:order val="1"/>
          <c:tx>
            <c:strRef>
              <c:f>[1]Bldg!$A$20</c:f>
              <c:strCache>
                <c:ptCount val="1"/>
                <c:pt idx="0">
                  <c:v>Leased</c:v>
                </c:pt>
              </c:strCache>
            </c:strRef>
          </c:tx>
          <c:dLbls>
            <c:dLbl>
              <c:idx val="0"/>
              <c:tx>
                <c:rich>
                  <a:bodyPr/>
                  <a:lstStyle/>
                  <a:p>
                    <a:r>
                      <a:rPr lang="en-US"/>
                      <a:t>16.5%</a:t>
                    </a:r>
                  </a:p>
                </c:rich>
              </c:tx>
              <c:showVal val="1"/>
              <c:extLst>
                <c:ext xmlns:c15="http://schemas.microsoft.com/office/drawing/2012/chart" uri="{CE6537A1-D6FC-4f65-9D91-7224C49458BB}"/>
              </c:extLst>
            </c:dLbl>
            <c:dLbl>
              <c:idx val="1"/>
              <c:tx>
                <c:rich>
                  <a:bodyPr/>
                  <a:lstStyle/>
                  <a:p>
                    <a:r>
                      <a:rPr lang="en-US"/>
                      <a:t> 16.7% </a:t>
                    </a:r>
                  </a:p>
                </c:rich>
              </c:tx>
              <c:showVal val="1"/>
              <c:extLst>
                <c:ext xmlns:c15="http://schemas.microsoft.com/office/drawing/2012/chart" uri="{CE6537A1-D6FC-4f65-9D91-7224C49458BB}"/>
              </c:extLst>
            </c:dLbl>
            <c:delete val="1"/>
            <c:spPr>
              <a:noFill/>
              <a:ln>
                <a:noFill/>
              </a:ln>
              <a:effectLst/>
            </c:spPr>
            <c:extLst>
              <c:ext xmlns:c15="http://schemas.microsoft.com/office/drawing/2012/chart" uri="{CE6537A1-D6FC-4f65-9D91-7224C49458BB}">
                <c15:showLeaderLines val="0"/>
              </c:ext>
            </c:extLst>
          </c:dLbls>
          <c:cat>
            <c:strRef>
              <c:f>[1]Bldg!$B$18:$C$18</c:f>
              <c:strCache>
                <c:ptCount val="2"/>
                <c:pt idx="0">
                  <c:v>FY 2012</c:v>
                </c:pt>
                <c:pt idx="1">
                  <c:v>FY 2013</c:v>
                </c:pt>
              </c:strCache>
            </c:strRef>
          </c:cat>
          <c:val>
            <c:numRef>
              <c:f>[1]Bldg!$B$20:$C$20</c:f>
              <c:numCache>
                <c:formatCode>General</c:formatCode>
                <c:ptCount val="2"/>
                <c:pt idx="0">
                  <c:v>546169917.58000004</c:v>
                </c:pt>
                <c:pt idx="1">
                  <c:v>548647692.48000002</c:v>
                </c:pt>
              </c:numCache>
            </c:numRef>
          </c:val>
        </c:ser>
        <c:gapWidth val="55"/>
        <c:overlap val="100"/>
        <c:axId val="50576768"/>
        <c:axId val="50590848"/>
      </c:barChart>
      <c:catAx>
        <c:axId val="50576768"/>
        <c:scaling>
          <c:orientation val="minMax"/>
        </c:scaling>
        <c:axPos val="b"/>
        <c:numFmt formatCode="General" sourceLinked="0"/>
        <c:majorTickMark val="none"/>
        <c:tickLblPos val="nextTo"/>
        <c:crossAx val="50590848"/>
        <c:crosses val="autoZero"/>
        <c:auto val="1"/>
        <c:lblAlgn val="ctr"/>
        <c:lblOffset val="100"/>
      </c:catAx>
      <c:valAx>
        <c:axId val="50590848"/>
        <c:scaling>
          <c:orientation val="minMax"/>
        </c:scaling>
        <c:axPos val="l"/>
        <c:majorGridlines/>
        <c:numFmt formatCode="0%" sourceLinked="1"/>
        <c:majorTickMark val="none"/>
        <c:tickLblPos val="nextTo"/>
        <c:crossAx val="50576768"/>
        <c:crosses val="autoZero"/>
        <c:crossBetween val="between"/>
      </c:valAx>
    </c:plotArea>
    <c:legend>
      <c:legendPos val="r"/>
    </c:legend>
    <c:plotVisOnly val="1"/>
    <c:dispBlanksAs val="gap"/>
  </c:chart>
  <c:printSettings>
    <c:headerFooter/>
    <c:pageMargins b="0.75000000000000933" l="0.70000000000000062" r="0.70000000000000062" t="0.75000000000000933"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Land</a:t>
            </a:r>
            <a:r>
              <a:rPr lang="en-US" sz="1400" baseline="0"/>
              <a:t> </a:t>
            </a:r>
            <a:r>
              <a:rPr lang="en-US" sz="1400"/>
              <a:t>Acreage by Agency as a Percentage of Total Land Acreage</a:t>
            </a:r>
          </a:p>
        </c:rich>
      </c:tx>
    </c:title>
    <c:plotArea>
      <c:layout/>
      <c:pieChart>
        <c:varyColors val="1"/>
        <c:ser>
          <c:idx val="0"/>
          <c:order val="0"/>
          <c:tx>
            <c:strRef>
              <c:f>[3]Sheet6!$B$1</c:f>
              <c:strCache>
                <c:ptCount val="1"/>
                <c:pt idx="0">
                  <c:v>Total Acres</c:v>
                </c:pt>
              </c:strCache>
            </c:strRef>
          </c:tx>
          <c:dLbls>
            <c:dLbl>
              <c:idx val="6"/>
              <c:layout>
                <c:manualLayout>
                  <c:x val="-0.1633220974281768"/>
                  <c:y val="4.6996641548838987E-2"/>
                </c:manualLayout>
              </c:layout>
              <c:showCatName val="1"/>
              <c:showPercent val="1"/>
              <c:extLst>
                <c:ext xmlns:c15="http://schemas.microsoft.com/office/drawing/2012/chart" uri="{CE6537A1-D6FC-4f65-9D91-7224C49458BB}"/>
              </c:extLst>
            </c:dLbl>
            <c:spPr>
              <a:noFill/>
              <a:ln>
                <a:noFill/>
              </a:ln>
              <a:effectLst/>
            </c:spPr>
            <c:showCatName val="1"/>
            <c:showPercent val="1"/>
            <c:showLeaderLines val="1"/>
            <c:extLst>
              <c:ext xmlns:c15="http://schemas.microsoft.com/office/drawing/2012/chart" uri="{CE6537A1-D6FC-4f65-9D91-7224C49458BB}"/>
            </c:extLst>
          </c:dLbls>
          <c:cat>
            <c:strRef>
              <c:f>[3]Sheet6!$A$2:$A$8</c:f>
              <c:strCache>
                <c:ptCount val="7"/>
                <c:pt idx="0">
                  <c:v>Army***</c:v>
                </c:pt>
                <c:pt idx="1">
                  <c:v>Air Force***</c:v>
                </c:pt>
                <c:pt idx="2">
                  <c:v>Corps of Engineers***</c:v>
                </c:pt>
                <c:pt idx="3">
                  <c:v>Interior</c:v>
                </c:pt>
                <c:pt idx="4">
                  <c:v>Navy***</c:v>
                </c:pt>
                <c:pt idx="5">
                  <c:v>Energy</c:v>
                </c:pt>
                <c:pt idx="6">
                  <c:v>All Remaining CFO Act Agencies</c:v>
                </c:pt>
              </c:strCache>
            </c:strRef>
          </c:cat>
          <c:val>
            <c:numRef>
              <c:f>[3]Sheet6!$B$2:$B$8</c:f>
              <c:numCache>
                <c:formatCode>General</c:formatCode>
                <c:ptCount val="7"/>
                <c:pt idx="0">
                  <c:v>10641828.872</c:v>
                </c:pt>
                <c:pt idx="1">
                  <c:v>8397787.8200000003</c:v>
                </c:pt>
                <c:pt idx="2">
                  <c:v>7773978.8049999997</c:v>
                </c:pt>
                <c:pt idx="3">
                  <c:v>6291502.6020000009</c:v>
                </c:pt>
                <c:pt idx="4">
                  <c:v>4335348.05</c:v>
                </c:pt>
                <c:pt idx="5">
                  <c:v>2228617.9999999995</c:v>
                </c:pt>
                <c:pt idx="6">
                  <c:v>805415.02299999981</c:v>
                </c:pt>
              </c:numCache>
            </c:numRef>
          </c:val>
        </c:ser>
        <c:dLbls>
          <c:showCatName val="1"/>
          <c:showPercent val="1"/>
        </c:dLbls>
        <c:firstSliceAng val="0"/>
      </c:pieChart>
    </c:plotArea>
    <c:plotVisOnly val="1"/>
    <c:dispBlanksAs val="zero"/>
  </c:chart>
  <c:printSettings>
    <c:headerFooter/>
    <c:pageMargins b="0.75000000000000222" l="0.70000000000000062" r="0.70000000000000062" t="0.750000000000002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Percentage</a:t>
            </a:r>
            <a:r>
              <a:rPr lang="en-US" sz="1400" baseline="0"/>
              <a:t> of</a:t>
            </a:r>
            <a:r>
              <a:rPr lang="en-US" sz="1400"/>
              <a:t> Total</a:t>
            </a:r>
            <a:r>
              <a:rPr lang="en-US" sz="1400" baseline="0"/>
              <a:t> Disposed Assets by Agency</a:t>
            </a:r>
            <a:endParaRPr lang="en-US" sz="1400"/>
          </a:p>
        </c:rich>
      </c:tx>
    </c:title>
    <c:plotArea>
      <c:layout/>
      <c:pieChart>
        <c:varyColors val="1"/>
        <c:ser>
          <c:idx val="0"/>
          <c:order val="0"/>
          <c:tx>
            <c:strRef>
              <c:f>[3]Sheet7!$B$1</c:f>
              <c:strCache>
                <c:ptCount val="1"/>
                <c:pt idx="0">
                  <c:v>Total Number of Disposed Assets</c:v>
                </c:pt>
              </c:strCache>
            </c:strRef>
          </c:tx>
          <c:dLbls>
            <c:dLbl>
              <c:idx val="8"/>
              <c:layout>
                <c:manualLayout>
                  <c:x val="7.2470731001006983E-2"/>
                  <c:y val="0.12707256663339617"/>
                </c:manualLayout>
              </c:layout>
              <c:showCatName val="1"/>
              <c:showPercent val="1"/>
              <c:extLst>
                <c:ext xmlns:c15="http://schemas.microsoft.com/office/drawing/2012/chart" uri="{CE6537A1-D6FC-4f65-9D91-7224C49458BB}"/>
              </c:extLst>
            </c:dLbl>
            <c:spPr>
              <a:noFill/>
              <a:ln>
                <a:noFill/>
              </a:ln>
              <a:effectLst/>
            </c:spPr>
            <c:showCatName val="1"/>
            <c:showPercent val="1"/>
            <c:showLeaderLines val="1"/>
            <c:extLst>
              <c:ext xmlns:c15="http://schemas.microsoft.com/office/drawing/2012/chart" uri="{CE6537A1-D6FC-4f65-9D91-7224C49458BB}"/>
            </c:extLst>
          </c:dLbls>
          <c:cat>
            <c:strRef>
              <c:f>[3]Sheet7!$A$2:$A$10</c:f>
              <c:strCache>
                <c:ptCount val="9"/>
                <c:pt idx="0">
                  <c:v>Navy</c:v>
                </c:pt>
                <c:pt idx="1">
                  <c:v>Air Force</c:v>
                </c:pt>
                <c:pt idx="2">
                  <c:v>Army</c:v>
                </c:pt>
                <c:pt idx="3">
                  <c:v>State</c:v>
                </c:pt>
                <c:pt idx="4">
                  <c:v>Transportation</c:v>
                </c:pt>
                <c:pt idx="5">
                  <c:v>Homeland Security</c:v>
                </c:pt>
                <c:pt idx="6">
                  <c:v>Agriculture</c:v>
                </c:pt>
                <c:pt idx="7">
                  <c:v>Energy</c:v>
                </c:pt>
                <c:pt idx="8">
                  <c:v>Remaining CFO Act Agencies</c:v>
                </c:pt>
              </c:strCache>
            </c:strRef>
          </c:cat>
          <c:val>
            <c:numRef>
              <c:f>[3]Sheet7!$B$2:$B$10</c:f>
              <c:numCache>
                <c:formatCode>General</c:formatCode>
                <c:ptCount val="9"/>
                <c:pt idx="0">
                  <c:v>5847</c:v>
                </c:pt>
                <c:pt idx="1">
                  <c:v>5526</c:v>
                </c:pt>
                <c:pt idx="2">
                  <c:v>4231</c:v>
                </c:pt>
                <c:pt idx="3">
                  <c:v>1648</c:v>
                </c:pt>
                <c:pt idx="4">
                  <c:v>1064</c:v>
                </c:pt>
                <c:pt idx="5">
                  <c:v>767</c:v>
                </c:pt>
                <c:pt idx="6">
                  <c:v>761</c:v>
                </c:pt>
                <c:pt idx="7">
                  <c:v>509</c:v>
                </c:pt>
                <c:pt idx="8">
                  <c:v>1111</c:v>
                </c:pt>
              </c:numCache>
            </c:numRef>
          </c:val>
        </c:ser>
        <c:dLbls>
          <c:showCatName val="1"/>
          <c:showPercent val="1"/>
        </c:dLbls>
        <c:firstSliceAng val="0"/>
      </c:pieChart>
    </c:plotArea>
    <c:plotVisOnly val="1"/>
    <c:dispBlanksAs val="zero"/>
  </c:chart>
  <c:printSettings>
    <c:headerFooter/>
    <c:pageMargins b="0.75000000000000222" l="0.70000000000000062" r="0.70000000000000062" t="0.75000000000000222"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Disposed</a:t>
            </a:r>
            <a:r>
              <a:rPr lang="en-US" sz="1400" baseline="0"/>
              <a:t> Assets by Disposition Method</a:t>
            </a:r>
            <a:endParaRPr lang="en-US" sz="1400"/>
          </a:p>
        </c:rich>
      </c:tx>
    </c:title>
    <c:plotArea>
      <c:layout/>
      <c:barChart>
        <c:barDir val="col"/>
        <c:grouping val="clustered"/>
        <c:ser>
          <c:idx val="0"/>
          <c:order val="0"/>
          <c:tx>
            <c:strRef>
              <c:f>[3]Sheet8!$B$1</c:f>
              <c:strCache>
                <c:ptCount val="1"/>
                <c:pt idx="0">
                  <c:v>Number of Assets</c:v>
                </c:pt>
              </c:strCache>
            </c:strRef>
          </c:tx>
          <c:cat>
            <c:strRef>
              <c:f>[3]Sheet8!$A$2:$A$7</c:f>
              <c:strCache>
                <c:ptCount val="6"/>
                <c:pt idx="0">
                  <c:v>Other</c:v>
                </c:pt>
                <c:pt idx="1">
                  <c:v>Demolition</c:v>
                </c:pt>
                <c:pt idx="2">
                  <c:v>Lease Termination or Expiration</c:v>
                </c:pt>
                <c:pt idx="3">
                  <c:v>Sale/ Negotiated Sale/ Public Sale/ Negotiated Sale to Public Agencies</c:v>
                </c:pt>
                <c:pt idx="4">
                  <c:v>Public Benefit Conveyance/ Public Parks/ Health or Educational Use/ Historic Monuments/ Law Enforcement and Emergency Management Response </c:v>
                </c:pt>
                <c:pt idx="5">
                  <c:v>Federal Transfer</c:v>
                </c:pt>
              </c:strCache>
            </c:strRef>
          </c:cat>
          <c:val>
            <c:numRef>
              <c:f>[3]Sheet8!$B$2:$B$7</c:f>
              <c:numCache>
                <c:formatCode>General</c:formatCode>
                <c:ptCount val="6"/>
                <c:pt idx="0">
                  <c:v>9398</c:v>
                </c:pt>
                <c:pt idx="1">
                  <c:v>5412</c:v>
                </c:pt>
                <c:pt idx="2">
                  <c:v>2897</c:v>
                </c:pt>
                <c:pt idx="3">
                  <c:v>2764</c:v>
                </c:pt>
                <c:pt idx="4">
                  <c:v>642</c:v>
                </c:pt>
                <c:pt idx="5">
                  <c:v>411</c:v>
                </c:pt>
              </c:numCache>
            </c:numRef>
          </c:val>
        </c:ser>
        <c:axId val="80726272"/>
        <c:axId val="81793024"/>
      </c:barChart>
      <c:catAx>
        <c:axId val="80726272"/>
        <c:scaling>
          <c:orientation val="minMax"/>
        </c:scaling>
        <c:axPos val="b"/>
        <c:numFmt formatCode="General" sourceLinked="0"/>
        <c:tickLblPos val="nextTo"/>
        <c:crossAx val="81793024"/>
        <c:crosses val="autoZero"/>
        <c:auto val="1"/>
        <c:lblAlgn val="ctr"/>
        <c:lblOffset val="100"/>
      </c:catAx>
      <c:valAx>
        <c:axId val="81793024"/>
        <c:scaling>
          <c:orientation val="minMax"/>
        </c:scaling>
        <c:axPos val="l"/>
        <c:majorGridlines/>
        <c:numFmt formatCode="#,##0" sourceLinked="0"/>
        <c:tickLblPos val="nextTo"/>
        <c:crossAx val="80726272"/>
        <c:crosses val="autoZero"/>
        <c:crossBetween val="between"/>
      </c:valAx>
    </c:plotArea>
    <c:legend>
      <c:legendPos val="r"/>
    </c:legend>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Percentage of Assets with Historic</a:t>
            </a:r>
            <a:r>
              <a:rPr lang="en-US" sz="1400" baseline="0"/>
              <a:t> Designation</a:t>
            </a:r>
            <a:endParaRPr lang="en-US" sz="1400"/>
          </a:p>
        </c:rich>
      </c:tx>
    </c:title>
    <c:plotArea>
      <c:layout/>
      <c:pieChart>
        <c:varyColors val="1"/>
        <c:ser>
          <c:idx val="0"/>
          <c:order val="0"/>
          <c:tx>
            <c:strRef>
              <c:f>[3]Sheet9!$A$2</c:f>
              <c:strCache>
                <c:ptCount val="1"/>
                <c:pt idx="0">
                  <c:v>Total</c:v>
                </c:pt>
              </c:strCache>
            </c:strRef>
          </c:tx>
          <c:dLbls>
            <c:spPr>
              <a:noFill/>
              <a:ln>
                <a:noFill/>
              </a:ln>
              <a:effectLst/>
            </c:spPr>
            <c:showPercent val="1"/>
            <c:showLeaderLines val="1"/>
            <c:extLst>
              <c:ext xmlns:c15="http://schemas.microsoft.com/office/drawing/2012/chart" uri="{CE6537A1-D6FC-4f65-9D91-7224C49458BB}"/>
            </c:extLst>
          </c:dLbls>
          <c:cat>
            <c:strRef>
              <c:f>[3]Sheet9!$B$1:$G$1</c:f>
              <c:strCache>
                <c:ptCount val="6"/>
                <c:pt idx="0">
                  <c:v>Evaluated, Not Historic</c:v>
                </c:pt>
                <c:pt idx="1">
                  <c:v>National Historic Landmark (NHL)</c:v>
                </c:pt>
                <c:pt idx="2">
                  <c:v>National Register Eligible (NRE)</c:v>
                </c:pt>
                <c:pt idx="3">
                  <c:v>National Register Listed (NRL)</c:v>
                </c:pt>
                <c:pt idx="4">
                  <c:v>Non-contributing element of NHL/NRL district</c:v>
                </c:pt>
                <c:pt idx="5">
                  <c:v>Not Evaluated</c:v>
                </c:pt>
              </c:strCache>
            </c:strRef>
          </c:cat>
          <c:val>
            <c:numRef>
              <c:f>[3]Sheet9!$B$2:$G$2</c:f>
              <c:numCache>
                <c:formatCode>General</c:formatCode>
                <c:ptCount val="6"/>
                <c:pt idx="0">
                  <c:v>165090</c:v>
                </c:pt>
                <c:pt idx="1">
                  <c:v>4093</c:v>
                </c:pt>
                <c:pt idx="2">
                  <c:v>40177</c:v>
                </c:pt>
                <c:pt idx="3">
                  <c:v>11249</c:v>
                </c:pt>
                <c:pt idx="4">
                  <c:v>6483</c:v>
                </c:pt>
                <c:pt idx="5">
                  <c:v>671083</c:v>
                </c:pt>
              </c:numCache>
            </c:numRef>
          </c:val>
        </c:ser>
        <c:dLbls>
          <c:showPercent val="1"/>
        </c:dLbls>
        <c:firstSliceAng val="0"/>
      </c:pieChart>
    </c:plotArea>
    <c:legend>
      <c:legendPos val="r"/>
    </c:legend>
    <c:plotVisOnly val="1"/>
    <c:dispBlanksAs val="zero"/>
  </c:chart>
  <c:printSettings>
    <c:headerFooter/>
    <c:pageMargins b="0.75000000000000211" l="0.70000000000000062" r="0.70000000000000062" t="0.750000000000002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Sustainability</a:t>
            </a:r>
            <a:r>
              <a:rPr lang="en-US" sz="1400" baseline="0"/>
              <a:t> by Number of Buildings</a:t>
            </a:r>
            <a:br>
              <a:rPr lang="en-US" sz="1400" baseline="0"/>
            </a:br>
            <a:r>
              <a:rPr lang="en-US" sz="1400" baseline="0"/>
              <a:t>FY 2012 to FY 2013</a:t>
            </a:r>
            <a:endParaRPr lang="en-US" sz="1400"/>
          </a:p>
        </c:rich>
      </c:tx>
    </c:title>
    <c:plotArea>
      <c:layout/>
      <c:barChart>
        <c:barDir val="col"/>
        <c:grouping val="clustered"/>
        <c:ser>
          <c:idx val="0"/>
          <c:order val="0"/>
          <c:tx>
            <c:strRef>
              <c:f>[3]Sheet10!$H$4</c:f>
              <c:strCache>
                <c:ptCount val="1"/>
                <c:pt idx="0">
                  <c:v>FY 2012</c:v>
                </c:pt>
              </c:strCache>
            </c:strRef>
          </c:tx>
          <c:cat>
            <c:strRef>
              <c:f>[3]Sheet10!$G$5:$G$8</c:f>
              <c:strCache>
                <c:ptCount val="4"/>
                <c:pt idx="0">
                  <c:v>Sustainable</c:v>
                </c:pt>
                <c:pt idx="1">
                  <c:v>Not Sustainable</c:v>
                </c:pt>
                <c:pt idx="2">
                  <c:v>Not Yet Evaluated</c:v>
                </c:pt>
                <c:pt idx="3">
                  <c:v>Not Applicable</c:v>
                </c:pt>
              </c:strCache>
            </c:strRef>
          </c:cat>
          <c:val>
            <c:numRef>
              <c:f>[3]Sheet10!$H$5:$H$8</c:f>
              <c:numCache>
                <c:formatCode>General</c:formatCode>
                <c:ptCount val="4"/>
                <c:pt idx="0">
                  <c:v>1699</c:v>
                </c:pt>
                <c:pt idx="1">
                  <c:v>9345</c:v>
                </c:pt>
                <c:pt idx="2">
                  <c:v>82571</c:v>
                </c:pt>
                <c:pt idx="3">
                  <c:v>1946</c:v>
                </c:pt>
              </c:numCache>
            </c:numRef>
          </c:val>
        </c:ser>
        <c:ser>
          <c:idx val="1"/>
          <c:order val="1"/>
          <c:tx>
            <c:strRef>
              <c:f>[3]Sheet10!$I$4</c:f>
              <c:strCache>
                <c:ptCount val="1"/>
                <c:pt idx="0">
                  <c:v>FY 2013</c:v>
                </c:pt>
              </c:strCache>
            </c:strRef>
          </c:tx>
          <c:cat>
            <c:strRef>
              <c:f>[3]Sheet10!$G$5:$G$8</c:f>
              <c:strCache>
                <c:ptCount val="4"/>
                <c:pt idx="0">
                  <c:v>Sustainable</c:v>
                </c:pt>
                <c:pt idx="1">
                  <c:v>Not Sustainable</c:v>
                </c:pt>
                <c:pt idx="2">
                  <c:v>Not Yet Evaluated</c:v>
                </c:pt>
                <c:pt idx="3">
                  <c:v>Not Applicable</c:v>
                </c:pt>
              </c:strCache>
            </c:strRef>
          </c:cat>
          <c:val>
            <c:numRef>
              <c:f>[3]Sheet10!$I$5:$I$8</c:f>
              <c:numCache>
                <c:formatCode>General</c:formatCode>
                <c:ptCount val="4"/>
                <c:pt idx="0">
                  <c:v>2835</c:v>
                </c:pt>
                <c:pt idx="1">
                  <c:v>9518</c:v>
                </c:pt>
                <c:pt idx="2">
                  <c:v>80382</c:v>
                </c:pt>
                <c:pt idx="3">
                  <c:v>2105</c:v>
                </c:pt>
              </c:numCache>
            </c:numRef>
          </c:val>
        </c:ser>
        <c:axId val="78742272"/>
        <c:axId val="78743808"/>
      </c:barChart>
      <c:catAx>
        <c:axId val="78742272"/>
        <c:scaling>
          <c:orientation val="minMax"/>
        </c:scaling>
        <c:axPos val="b"/>
        <c:numFmt formatCode="General" sourceLinked="0"/>
        <c:majorTickMark val="none"/>
        <c:tickLblPos val="nextTo"/>
        <c:crossAx val="78743808"/>
        <c:crosses val="autoZero"/>
        <c:auto val="1"/>
        <c:lblAlgn val="ctr"/>
        <c:lblOffset val="100"/>
      </c:catAx>
      <c:valAx>
        <c:axId val="78743808"/>
        <c:scaling>
          <c:orientation val="minMax"/>
        </c:scaling>
        <c:axPos val="l"/>
        <c:majorGridlines/>
        <c:numFmt formatCode="#,##0" sourceLinked="0"/>
        <c:majorTickMark val="none"/>
        <c:tickLblPos val="nextTo"/>
        <c:crossAx val="78742272"/>
        <c:crosses val="autoZero"/>
        <c:crossBetween val="between"/>
      </c:valAx>
    </c:plotArea>
    <c:legend>
      <c:legendPos val="r"/>
    </c:legend>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Percent Change from Previous Year</a:t>
            </a:r>
          </a:p>
          <a:p>
            <a:pPr>
              <a:defRPr/>
            </a:pPr>
            <a:r>
              <a:rPr lang="en-US" sz="1400"/>
              <a:t>Gross Square Feet</a:t>
            </a:r>
          </a:p>
        </c:rich>
      </c:tx>
    </c:title>
    <c:plotArea>
      <c:layout/>
      <c:lineChart>
        <c:grouping val="standard"/>
        <c:ser>
          <c:idx val="1"/>
          <c:order val="1"/>
          <c:tx>
            <c:strRef>
              <c:f>Sheet2!$C$4</c:f>
              <c:strCache>
                <c:ptCount val="1"/>
              </c:strCache>
            </c:strRef>
          </c:tx>
          <c:spPr>
            <a:ln>
              <a:prstDash val="sysDot"/>
            </a:ln>
          </c:spPr>
          <c:cat>
            <c:numRef>
              <c:f>Sheet2!$D$3:$I$3</c:f>
              <c:numCache>
                <c:formatCode>General</c:formatCode>
                <c:ptCount val="6"/>
              </c:numCache>
            </c:numRef>
          </c:cat>
          <c:val>
            <c:numRef>
              <c:f>Sheet2!$D$4:$H$4</c:f>
              <c:numCache>
                <c:formatCode>General</c:formatCode>
                <c:ptCount val="5"/>
              </c:numCache>
            </c:numRef>
          </c:val>
        </c:ser>
        <c:ser>
          <c:idx val="2"/>
          <c:order val="2"/>
          <c:tx>
            <c:strRef>
              <c:f>Sheet2!#REF!</c:f>
              <c:strCache>
                <c:ptCount val="1"/>
                <c:pt idx="0">
                  <c:v>#REF!</c:v>
                </c:pt>
              </c:strCache>
            </c:strRef>
          </c:tx>
          <c:spPr>
            <a:ln>
              <a:prstDash val="sysDot"/>
            </a:ln>
          </c:spPr>
          <c:cat>
            <c:numRef>
              <c:f>Sheet2!$D$3:$I$3</c:f>
              <c:numCache>
                <c:formatCode>General</c:formatCode>
                <c:ptCount val="6"/>
              </c:numCache>
            </c:numRef>
          </c:cat>
          <c:val>
            <c:numRef>
              <c:f>Sheet2!$G$11:$H$11</c:f>
              <c:numCache>
                <c:formatCode>General</c:formatCode>
                <c:ptCount val="2"/>
              </c:numCache>
            </c:numRef>
          </c:val>
        </c:ser>
        <c:ser>
          <c:idx val="0"/>
          <c:order val="0"/>
          <c:tx>
            <c:strRef>
              <c:f>Sheet2!#REF!</c:f>
              <c:strCache>
                <c:ptCount val="1"/>
                <c:pt idx="0">
                  <c:v>#REF!</c:v>
                </c:pt>
              </c:strCache>
            </c:strRef>
          </c:tx>
          <c:marker>
            <c:spPr>
              <a:ln>
                <a:prstDash val="sysDot"/>
              </a:ln>
            </c:spPr>
          </c:marker>
          <c:dPt>
            <c:idx val="3"/>
            <c:marker>
              <c:spPr>
                <a:ln>
                  <a:solidFill>
                    <a:schemeClr val="tx2"/>
                  </a:solidFill>
                  <a:prstDash val="sysDot"/>
                </a:ln>
              </c:spPr>
            </c:marker>
          </c:dPt>
          <c:cat>
            <c:numRef>
              <c:f>Sheet2!$D$3:$I$3</c:f>
              <c:numCache>
                <c:formatCode>General</c:formatCode>
                <c:ptCount val="6"/>
              </c:numCache>
            </c:numRef>
          </c:cat>
          <c:val>
            <c:numRef>
              <c:f>Sheet2!$E$23:$H$23</c:f>
              <c:numCache>
                <c:formatCode>General</c:formatCode>
                <c:ptCount val="4"/>
              </c:numCache>
            </c:numRef>
          </c:val>
        </c:ser>
        <c:marker val="1"/>
        <c:axId val="80607488"/>
        <c:axId val="81985536"/>
      </c:lineChart>
      <c:catAx>
        <c:axId val="80607488"/>
        <c:scaling>
          <c:orientation val="minMax"/>
        </c:scaling>
        <c:axPos val="b"/>
        <c:numFmt formatCode="General" sourceLinked="1"/>
        <c:majorTickMark val="none"/>
        <c:tickLblPos val="nextTo"/>
        <c:crossAx val="81985536"/>
        <c:crosses val="autoZero"/>
        <c:auto val="1"/>
        <c:lblAlgn val="ctr"/>
        <c:lblOffset val="100"/>
      </c:catAx>
      <c:valAx>
        <c:axId val="81985536"/>
        <c:scaling>
          <c:orientation val="minMax"/>
        </c:scaling>
        <c:axPos val="l"/>
        <c:majorGridlines/>
        <c:numFmt formatCode="General" sourceLinked="1"/>
        <c:majorTickMark val="none"/>
        <c:tickLblPos val="nextTo"/>
        <c:spPr>
          <a:ln w="9525">
            <a:noFill/>
          </a:ln>
        </c:spPr>
        <c:crossAx val="80607488"/>
        <c:crosses val="autoZero"/>
        <c:crossBetween val="between"/>
      </c:valAx>
    </c:plotArea>
    <c:legend>
      <c:legendPos val="b"/>
    </c:legend>
    <c:plotVisOnly val="1"/>
    <c:dispBlanksAs val="gap"/>
  </c:chart>
  <c:printSettings>
    <c:headerFooter/>
    <c:pageMargins b="0.75000000000001077" l="0.70000000000000062" r="0.70000000000000062" t="0.7500000000000107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 Gross Square</a:t>
            </a:r>
            <a:r>
              <a:rPr lang="en-US" baseline="0"/>
              <a:t> Feet</a:t>
            </a:r>
          </a:p>
          <a:p>
            <a:pPr>
              <a:defRPr/>
            </a:pPr>
            <a:r>
              <a:rPr lang="en-US" sz="1400" baseline="0"/>
              <a:t>Building</a:t>
            </a:r>
            <a:endParaRPr lang="en-US" sz="1400"/>
          </a:p>
        </c:rich>
      </c:tx>
    </c:title>
    <c:plotArea>
      <c:layout/>
      <c:barChart>
        <c:barDir val="col"/>
        <c:grouping val="clustered"/>
        <c:ser>
          <c:idx val="0"/>
          <c:order val="0"/>
          <c:cat>
            <c:numRef>
              <c:f>Sheet2!$D$2:$I$2</c:f>
              <c:numCache>
                <c:formatCode>General</c:formatCode>
                <c:ptCount val="6"/>
              </c:numCache>
            </c:numRef>
          </c:cat>
          <c:val>
            <c:numRef>
              <c:f>'Building Use Trend'!#REF!</c:f>
              <c:numCache>
                <c:formatCode>General</c:formatCode>
                <c:ptCount val="1"/>
                <c:pt idx="0">
                  <c:v>1</c:v>
                </c:pt>
              </c:numCache>
            </c:numRef>
          </c:val>
        </c:ser>
        <c:axId val="81993088"/>
        <c:axId val="82003072"/>
      </c:barChart>
      <c:catAx>
        <c:axId val="81993088"/>
        <c:scaling>
          <c:orientation val="minMax"/>
        </c:scaling>
        <c:axPos val="b"/>
        <c:numFmt formatCode="General" sourceLinked="1"/>
        <c:majorTickMark val="none"/>
        <c:tickLblPos val="nextTo"/>
        <c:crossAx val="82003072"/>
        <c:crosses val="autoZero"/>
        <c:auto val="1"/>
        <c:lblAlgn val="ctr"/>
        <c:lblOffset val="100"/>
      </c:catAx>
      <c:valAx>
        <c:axId val="82003072"/>
        <c:scaling>
          <c:orientation val="minMax"/>
          <c:min val="2000000000"/>
        </c:scaling>
        <c:axPos val="l"/>
        <c:majorGridlines/>
        <c:numFmt formatCode="General" sourceLinked="1"/>
        <c:majorTickMark val="none"/>
        <c:tickLblPos val="nextTo"/>
        <c:crossAx val="81993088"/>
        <c:crosses val="autoZero"/>
        <c:crossBetween val="between"/>
      </c:valAx>
    </c:plotArea>
    <c:plotVisOnly val="1"/>
    <c:dispBlanksAs val="gap"/>
  </c:chart>
  <c:printSettings>
    <c:headerFooter/>
    <c:pageMargins b="0.75000000000001055" l="0.70000000000000062" r="0.70000000000000062" t="0.750000000000010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 Annual</a:t>
            </a:r>
            <a:r>
              <a:rPr lang="en-US" baseline="0"/>
              <a:t> Operating Cost</a:t>
            </a:r>
          </a:p>
          <a:p>
            <a:pPr>
              <a:defRPr/>
            </a:pPr>
            <a:r>
              <a:rPr lang="en-US" sz="1400" baseline="0"/>
              <a:t>Building</a:t>
            </a:r>
            <a:endParaRPr lang="en-US" sz="1400"/>
          </a:p>
        </c:rich>
      </c:tx>
    </c:title>
    <c:plotArea>
      <c:layout/>
      <c:barChart>
        <c:barDir val="col"/>
        <c:grouping val="clustered"/>
        <c:ser>
          <c:idx val="0"/>
          <c:order val="0"/>
          <c:cat>
            <c:numRef>
              <c:f>Sheet2!$D$2:$I$2</c:f>
              <c:numCache>
                <c:formatCode>General</c:formatCode>
                <c:ptCount val="6"/>
              </c:numCache>
            </c:numRef>
          </c:cat>
          <c:val>
            <c:numRef>
              <c:f>'Building Use Trend'!#REF!</c:f>
              <c:numCache>
                <c:formatCode>General</c:formatCode>
                <c:ptCount val="1"/>
                <c:pt idx="0">
                  <c:v>1</c:v>
                </c:pt>
              </c:numCache>
            </c:numRef>
          </c:val>
        </c:ser>
        <c:axId val="82526976"/>
        <c:axId val="82528512"/>
      </c:barChart>
      <c:catAx>
        <c:axId val="82526976"/>
        <c:scaling>
          <c:orientation val="minMax"/>
        </c:scaling>
        <c:axPos val="b"/>
        <c:numFmt formatCode="General" sourceLinked="1"/>
        <c:majorTickMark val="none"/>
        <c:tickLblPos val="nextTo"/>
        <c:crossAx val="82528512"/>
        <c:crosses val="autoZero"/>
        <c:auto val="1"/>
        <c:lblAlgn val="ctr"/>
        <c:lblOffset val="100"/>
      </c:catAx>
      <c:valAx>
        <c:axId val="82528512"/>
        <c:scaling>
          <c:orientation val="minMax"/>
        </c:scaling>
        <c:axPos val="l"/>
        <c:majorGridlines/>
        <c:numFmt formatCode="General" sourceLinked="1"/>
        <c:majorTickMark val="none"/>
        <c:tickLblPos val="nextTo"/>
        <c:crossAx val="82526976"/>
        <c:crosses val="autoZero"/>
        <c:crossBetween val="between"/>
      </c:valAx>
    </c:plotArea>
    <c:plotVisOnly val="1"/>
    <c:dispBlanksAs val="gap"/>
  </c:chart>
  <c:printSettings>
    <c:headerFooter/>
    <c:pageMargins b="0.75000000000001055" l="0.70000000000000062" r="0.70000000000000062" t="0.750000000000010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Annual Operating Cost</a:t>
            </a:r>
            <a:br>
              <a:rPr lang="en-US"/>
            </a:br>
            <a:r>
              <a:rPr lang="en-US" sz="1400"/>
              <a:t>Percent Change from Previous</a:t>
            </a:r>
            <a:r>
              <a:rPr lang="en-US" sz="1400" baseline="0"/>
              <a:t> Year</a:t>
            </a:r>
            <a:endParaRPr lang="en-US" sz="1400"/>
          </a:p>
        </c:rich>
      </c:tx>
    </c:title>
    <c:plotArea>
      <c:layout/>
      <c:lineChart>
        <c:grouping val="standard"/>
        <c:ser>
          <c:idx val="0"/>
          <c:order val="0"/>
          <c:tx>
            <c:strRef>
              <c:f>Sheet2!$D$29</c:f>
              <c:strCache>
                <c:ptCount val="1"/>
              </c:strCache>
            </c:strRef>
          </c:tx>
          <c:spPr>
            <a:ln>
              <a:solidFill>
                <a:schemeClr val="accent2"/>
              </a:solidFill>
              <a:prstDash val="sysDot"/>
            </a:ln>
          </c:spPr>
          <c:marker>
            <c:symbol val="square"/>
            <c:size val="7"/>
            <c:spPr>
              <a:solidFill>
                <a:schemeClr val="accent2"/>
              </a:solidFill>
              <a:ln cap="flat">
                <a:solidFill>
                  <a:srgbClr val="C0504D"/>
                </a:solidFill>
                <a:prstDash val="sysDot"/>
              </a:ln>
            </c:spPr>
          </c:marker>
          <c:cat>
            <c:numRef>
              <c:f>Sheet2!$D$3:$H$3</c:f>
              <c:numCache>
                <c:formatCode>General</c:formatCode>
                <c:ptCount val="5"/>
              </c:numCache>
            </c:numRef>
          </c:cat>
          <c:val>
            <c:numRef>
              <c:f>Sheet2!$E$29:$I$29</c:f>
              <c:numCache>
                <c:formatCode>General</c:formatCode>
                <c:ptCount val="5"/>
              </c:numCache>
            </c:numRef>
          </c:val>
        </c:ser>
        <c:ser>
          <c:idx val="2"/>
          <c:order val="1"/>
          <c:tx>
            <c:strRef>
              <c:f>Sheet2!$D$36</c:f>
              <c:strCache>
                <c:ptCount val="1"/>
              </c:strCache>
            </c:strRef>
          </c:tx>
          <c:spPr>
            <a:ln>
              <a:prstDash val="sysDot"/>
            </a:ln>
          </c:spPr>
          <c:marker>
            <c:spPr>
              <a:ln cap="flat">
                <a:prstDash val="solid"/>
                <a:round/>
                <a:headEnd w="med" len="med"/>
              </a:ln>
            </c:spPr>
          </c:marker>
          <c:cat>
            <c:numRef>
              <c:f>Sheet2!$D$3:$H$3</c:f>
              <c:numCache>
                <c:formatCode>General</c:formatCode>
                <c:ptCount val="5"/>
              </c:numCache>
            </c:numRef>
          </c:cat>
          <c:val>
            <c:numRef>
              <c:f>Sheet2!$E$36:$I$36</c:f>
              <c:numCache>
                <c:formatCode>General</c:formatCode>
                <c:ptCount val="5"/>
              </c:numCache>
            </c:numRef>
          </c:val>
        </c:ser>
        <c:ser>
          <c:idx val="1"/>
          <c:order val="2"/>
          <c:tx>
            <c:strRef>
              <c:f>Sheet2!$D$48</c:f>
              <c:strCache>
                <c:ptCount val="1"/>
              </c:strCache>
            </c:strRef>
          </c:tx>
          <c:spPr>
            <a:ln>
              <a:solidFill>
                <a:schemeClr val="accent1"/>
              </a:solidFill>
              <a:prstDash val="solid"/>
            </a:ln>
          </c:spPr>
          <c:marker>
            <c:symbol val="diamond"/>
            <c:size val="7"/>
            <c:spPr>
              <a:solidFill>
                <a:schemeClr val="accent1"/>
              </a:solidFill>
              <a:ln cap="sq">
                <a:solidFill>
                  <a:schemeClr val="accent1"/>
                </a:solidFill>
                <a:prstDash val="solid"/>
                <a:round/>
              </a:ln>
            </c:spPr>
          </c:marker>
          <c:cat>
            <c:numRef>
              <c:f>Sheet2!$D$3:$H$3</c:f>
              <c:numCache>
                <c:formatCode>General</c:formatCode>
                <c:ptCount val="5"/>
              </c:numCache>
            </c:numRef>
          </c:cat>
          <c:val>
            <c:numRef>
              <c:f>Sheet2!$E$48:$I$48</c:f>
              <c:numCache>
                <c:formatCode>General</c:formatCode>
                <c:ptCount val="5"/>
              </c:numCache>
            </c:numRef>
          </c:val>
        </c:ser>
        <c:marker val="1"/>
        <c:axId val="82567168"/>
        <c:axId val="82569088"/>
      </c:lineChart>
      <c:catAx>
        <c:axId val="82567168"/>
        <c:scaling>
          <c:orientation val="minMax"/>
        </c:scaling>
        <c:axPos val="b"/>
        <c:numFmt formatCode="General" sourceLinked="1"/>
        <c:tickLblPos val="nextTo"/>
        <c:spPr>
          <a:ln>
            <a:prstDash val="solid"/>
          </a:ln>
        </c:spPr>
        <c:crossAx val="82569088"/>
        <c:crosses val="autoZero"/>
        <c:auto val="1"/>
        <c:lblAlgn val="ctr"/>
        <c:lblOffset val="100"/>
      </c:catAx>
      <c:valAx>
        <c:axId val="82569088"/>
        <c:scaling>
          <c:orientation val="minMax"/>
        </c:scaling>
        <c:axPos val="l"/>
        <c:majorGridlines/>
        <c:numFmt formatCode="General" sourceLinked="1"/>
        <c:tickLblPos val="nextTo"/>
        <c:crossAx val="82567168"/>
        <c:crosses val="autoZero"/>
        <c:crossBetween val="between"/>
      </c:valAx>
      <c:spPr>
        <a:ln>
          <a:prstDash val="sysDot"/>
        </a:ln>
      </c:spPr>
    </c:plotArea>
    <c:legend>
      <c:legendPos val="r"/>
      <c:txPr>
        <a:bodyPr/>
        <a:lstStyle/>
        <a:p>
          <a:pPr>
            <a:defRPr lang="en-US" sz="1000" b="0" i="0" u="none" strike="noStrike" kern="1200" baseline="0">
              <a:solidFill>
                <a:sysClr val="windowText" lastClr="000000"/>
              </a:solidFill>
              <a:latin typeface="+mn-lt"/>
              <a:ea typeface="+mn-ea"/>
              <a:cs typeface="+mn-cs"/>
            </a:defRPr>
          </a:pPr>
          <a:endParaRPr lang="en-US"/>
        </a:p>
      </c:txPr>
    </c:legend>
    <c:plotVisOnly val="1"/>
    <c:dispBlanksAs val="gap"/>
  </c:chart>
  <c:printSettings>
    <c:headerFooter/>
    <c:pageMargins b="0.75000000000001077" l="0.70000000000000062" r="0.70000000000000062" t="0.750000000000010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plotArea>
      <c:layout/>
      <c:lineChart>
        <c:grouping val="standard"/>
        <c:ser>
          <c:idx val="1"/>
          <c:order val="1"/>
          <c:tx>
            <c:strRef>
              <c:f>Sheet2!$O$36</c:f>
              <c:strCache>
                <c:ptCount val="1"/>
              </c:strCache>
            </c:strRef>
          </c:tx>
          <c:spPr>
            <a:ln>
              <a:prstDash val="sysDot"/>
            </a:ln>
          </c:spPr>
          <c:val>
            <c:numRef>
              <c:f>Sheet2!$P$36:$T$36</c:f>
              <c:numCache>
                <c:formatCode>General</c:formatCode>
                <c:ptCount val="5"/>
              </c:numCache>
            </c:numRef>
          </c:val>
        </c:ser>
        <c:ser>
          <c:idx val="2"/>
          <c:order val="2"/>
          <c:tx>
            <c:strRef>
              <c:f>Sheet2!$O$34</c:f>
              <c:strCache>
                <c:ptCount val="1"/>
              </c:strCache>
            </c:strRef>
          </c:tx>
          <c:spPr>
            <a:ln>
              <a:prstDash val="sysDot"/>
            </a:ln>
          </c:spPr>
          <c:val>
            <c:numRef>
              <c:f>Sheet2!$P$34:$T$34</c:f>
              <c:numCache>
                <c:formatCode>General</c:formatCode>
                <c:ptCount val="5"/>
              </c:numCache>
            </c:numRef>
          </c:val>
        </c:ser>
        <c:ser>
          <c:idx val="3"/>
          <c:order val="3"/>
          <c:tx>
            <c:strRef>
              <c:f>Sheet2!$O$33</c:f>
              <c:strCache>
                <c:ptCount val="1"/>
              </c:strCache>
            </c:strRef>
          </c:tx>
          <c:spPr>
            <a:ln>
              <a:solidFill>
                <a:schemeClr val="accent1"/>
              </a:solidFill>
              <a:prstDash val="sysDot"/>
            </a:ln>
          </c:spPr>
          <c:val>
            <c:numRef>
              <c:f>Sheet2!$P$33:$T$33</c:f>
              <c:numCache>
                <c:formatCode>General</c:formatCode>
                <c:ptCount val="5"/>
              </c:numCache>
            </c:numRef>
          </c:val>
        </c:ser>
        <c:ser>
          <c:idx val="4"/>
          <c:order val="4"/>
          <c:tx>
            <c:strRef>
              <c:f>Sheet2!$O$48</c:f>
              <c:strCache>
                <c:ptCount val="1"/>
              </c:strCache>
            </c:strRef>
          </c:tx>
          <c:spPr>
            <a:ln>
              <a:prstDash val="sysDot"/>
            </a:ln>
          </c:spPr>
          <c:val>
            <c:numRef>
              <c:f>Sheet2!$P$48:$T$48</c:f>
              <c:numCache>
                <c:formatCode>General</c:formatCode>
                <c:ptCount val="5"/>
              </c:numCache>
            </c:numRef>
          </c:val>
        </c:ser>
        <c:ser>
          <c:idx val="0"/>
          <c:order val="0"/>
          <c:tx>
            <c:strRef>
              <c:f>Sheet2!$O$37</c:f>
              <c:strCache>
                <c:ptCount val="1"/>
              </c:strCache>
            </c:strRef>
          </c:tx>
          <c:spPr>
            <a:ln>
              <a:prstDash val="sysDot"/>
            </a:ln>
          </c:spPr>
          <c:val>
            <c:numRef>
              <c:f>Sheet2!$P$37:$T$37</c:f>
              <c:numCache>
                <c:formatCode>General</c:formatCode>
                <c:ptCount val="5"/>
              </c:numCache>
            </c:numRef>
          </c:val>
        </c:ser>
        <c:marker val="1"/>
        <c:axId val="82628608"/>
        <c:axId val="82630144"/>
      </c:lineChart>
      <c:catAx>
        <c:axId val="82628608"/>
        <c:scaling>
          <c:orientation val="minMax"/>
        </c:scaling>
        <c:axPos val="b"/>
        <c:tickLblPos val="nextTo"/>
        <c:crossAx val="82630144"/>
        <c:crosses val="autoZero"/>
        <c:auto val="1"/>
        <c:lblAlgn val="ctr"/>
        <c:lblOffset val="100"/>
      </c:catAx>
      <c:valAx>
        <c:axId val="82630144"/>
        <c:scaling>
          <c:orientation val="minMax"/>
        </c:scaling>
        <c:axPos val="l"/>
        <c:majorGridlines/>
        <c:numFmt formatCode="General" sourceLinked="1"/>
        <c:tickLblPos val="nextTo"/>
        <c:crossAx val="82628608"/>
        <c:crosses val="autoZero"/>
        <c:crossBetween val="between"/>
      </c:valAx>
    </c:plotArea>
    <c:legend>
      <c:legendPos val="b"/>
    </c:legend>
    <c:plotVisOnly val="1"/>
    <c:dispBlanksAs val="gap"/>
  </c:chart>
  <c:printSettings>
    <c:headerFooter/>
    <c:pageMargins b="0.75000000000001066" l="0.70000000000000062" r="0.70000000000000062" t="0.750000000000010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Building</a:t>
            </a:r>
            <a:r>
              <a:rPr lang="en-US" sz="1400" baseline="0"/>
              <a:t> Use by Percentage of Total Square Footage</a:t>
            </a:r>
            <a:endParaRPr lang="en-US" sz="1400"/>
          </a:p>
        </c:rich>
      </c:tx>
    </c:title>
    <c:plotArea>
      <c:layout/>
      <c:pieChart>
        <c:varyColors val="1"/>
        <c:ser>
          <c:idx val="0"/>
          <c:order val="0"/>
          <c:dLbls>
            <c:dLbl>
              <c:idx val="3"/>
              <c:layout>
                <c:manualLayout>
                  <c:x val="2.1752168770645192E-2"/>
                  <c:y val="-2.4973869416765543E-3"/>
                </c:manualLayout>
              </c:layout>
              <c:tx>
                <c:rich>
                  <a:bodyPr/>
                  <a:lstStyle/>
                  <a:p>
                    <a:r>
                      <a:rPr lang="en-US"/>
                      <a:t>Dorms/Barracks
9%</a:t>
                    </a:r>
                  </a:p>
                </c:rich>
              </c:tx>
              <c:showCatName val="1"/>
              <c:showPercent val="1"/>
              <c:extLst>
                <c:ext xmlns:c15="http://schemas.microsoft.com/office/drawing/2012/chart" uri="{CE6537A1-D6FC-4f65-9D91-7224C49458BB}"/>
              </c:extLst>
            </c:dLbl>
            <c:spPr>
              <a:noFill/>
              <a:ln>
                <a:noFill/>
              </a:ln>
              <a:effectLst/>
            </c:spPr>
            <c:showCatName val="1"/>
            <c:showPercent val="1"/>
            <c:showLeaderLines val="1"/>
            <c:extLst>
              <c:ext xmlns:c15="http://schemas.microsoft.com/office/drawing/2012/chart" uri="{CE6537A1-D6FC-4f65-9D91-7224C49458BB}"/>
            </c:extLst>
          </c:dLbls>
          <c:cat>
            <c:strRef>
              <c:f>[2]Sheet7!$A$26:$A$35</c:f>
              <c:strCache>
                <c:ptCount val="10"/>
                <c:pt idx="0">
                  <c:v>Office</c:v>
                </c:pt>
                <c:pt idx="1">
                  <c:v>Service</c:v>
                </c:pt>
                <c:pt idx="2">
                  <c:v>All Other</c:v>
                </c:pt>
                <c:pt idx="3">
                  <c:v>Dormitories/Barracks</c:v>
                </c:pt>
                <c:pt idx="4">
                  <c:v>School</c:v>
                </c:pt>
                <c:pt idx="5">
                  <c:v>Family Housing</c:v>
                </c:pt>
                <c:pt idx="6">
                  <c:v>Other Institutional Uses</c:v>
                </c:pt>
                <c:pt idx="7">
                  <c:v>Laboratories</c:v>
                </c:pt>
                <c:pt idx="8">
                  <c:v>Warehouses</c:v>
                </c:pt>
                <c:pt idx="9">
                  <c:v>All Remaining Uses</c:v>
                </c:pt>
              </c:strCache>
            </c:strRef>
          </c:cat>
          <c:val>
            <c:numRef>
              <c:f>[2]Sheet7!$B$26:$B$35</c:f>
              <c:numCache>
                <c:formatCode>General</c:formatCode>
                <c:ptCount val="10"/>
                <c:pt idx="0">
                  <c:v>802036964.14499998</c:v>
                </c:pt>
                <c:pt idx="1">
                  <c:v>445898687.03799999</c:v>
                </c:pt>
                <c:pt idx="2">
                  <c:v>294722246.11199999</c:v>
                </c:pt>
                <c:pt idx="3">
                  <c:v>287114730.33599997</c:v>
                </c:pt>
                <c:pt idx="4">
                  <c:v>268770344.78599995</c:v>
                </c:pt>
                <c:pt idx="5">
                  <c:v>236508075.43000001</c:v>
                </c:pt>
                <c:pt idx="6">
                  <c:v>232198384.82699999</c:v>
                </c:pt>
                <c:pt idx="7">
                  <c:v>180877506.83000001</c:v>
                </c:pt>
                <c:pt idx="8">
                  <c:v>177129539.62</c:v>
                </c:pt>
                <c:pt idx="9">
                  <c:v>362457095.16300005</c:v>
                </c:pt>
              </c:numCache>
            </c:numRef>
          </c:val>
        </c:ser>
        <c:dLbls>
          <c:showCatName val="1"/>
          <c:showPercent val="1"/>
        </c:dLbls>
        <c:firstSliceAng val="0"/>
      </c:pieChart>
    </c:plotArea>
    <c:plotVisOnly val="1"/>
    <c:dispBlanksAs val="zero"/>
  </c:chart>
  <c:spPr>
    <a:ln>
      <a:noFill/>
    </a:ln>
  </c:spPr>
  <c:printSettings>
    <c:headerFooter/>
    <c:pageMargins b="0.75000000000000211" l="0.70000000000000062" r="0.70000000000000062" t="0.75000000000000211"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plotArea>
      <c:layout/>
      <c:lineChart>
        <c:grouping val="standard"/>
        <c:ser>
          <c:idx val="1"/>
          <c:order val="0"/>
          <c:tx>
            <c:strRef>
              <c:f>Sheet2!$O$32</c:f>
              <c:strCache>
                <c:ptCount val="1"/>
              </c:strCache>
            </c:strRef>
          </c:tx>
          <c:spPr>
            <a:ln>
              <a:prstDash val="sysDot"/>
            </a:ln>
          </c:spPr>
          <c:val>
            <c:numRef>
              <c:f>Sheet2!$P$32:$T$32</c:f>
              <c:numCache>
                <c:formatCode>General</c:formatCode>
                <c:ptCount val="5"/>
              </c:numCache>
            </c:numRef>
          </c:val>
        </c:ser>
        <c:ser>
          <c:idx val="3"/>
          <c:order val="1"/>
          <c:tx>
            <c:strRef>
              <c:f>Sheet2!$O$43</c:f>
              <c:strCache>
                <c:ptCount val="1"/>
              </c:strCache>
            </c:strRef>
          </c:tx>
          <c:spPr>
            <a:ln>
              <a:prstDash val="sysDot"/>
            </a:ln>
          </c:spPr>
          <c:val>
            <c:numRef>
              <c:f>Sheet2!$P$43:$T$43</c:f>
              <c:numCache>
                <c:formatCode>General</c:formatCode>
                <c:ptCount val="5"/>
              </c:numCache>
            </c:numRef>
          </c:val>
        </c:ser>
        <c:ser>
          <c:idx val="4"/>
          <c:order val="2"/>
          <c:tx>
            <c:strRef>
              <c:f>Sheet2!$O$40</c:f>
              <c:strCache>
                <c:ptCount val="1"/>
              </c:strCache>
            </c:strRef>
          </c:tx>
          <c:spPr>
            <a:ln>
              <a:prstDash val="sysDot"/>
            </a:ln>
          </c:spPr>
          <c:val>
            <c:numRef>
              <c:f>Sheet2!$P$40:$T$40</c:f>
              <c:numCache>
                <c:formatCode>General</c:formatCode>
                <c:ptCount val="5"/>
              </c:numCache>
            </c:numRef>
          </c:val>
        </c:ser>
        <c:ser>
          <c:idx val="5"/>
          <c:order val="3"/>
          <c:tx>
            <c:strRef>
              <c:f>Sheet2!$O$38</c:f>
              <c:strCache>
                <c:ptCount val="1"/>
              </c:strCache>
            </c:strRef>
          </c:tx>
          <c:spPr>
            <a:ln>
              <a:prstDash val="sysDot"/>
            </a:ln>
          </c:spPr>
          <c:val>
            <c:numRef>
              <c:f>Sheet2!$P$38:$T$38</c:f>
              <c:numCache>
                <c:formatCode>General</c:formatCode>
                <c:ptCount val="5"/>
              </c:numCache>
            </c:numRef>
          </c:val>
        </c:ser>
        <c:marker val="1"/>
        <c:axId val="82660736"/>
        <c:axId val="82666624"/>
      </c:lineChart>
      <c:catAx>
        <c:axId val="82660736"/>
        <c:scaling>
          <c:orientation val="minMax"/>
        </c:scaling>
        <c:axPos val="b"/>
        <c:tickLblPos val="nextTo"/>
        <c:crossAx val="82666624"/>
        <c:crosses val="autoZero"/>
        <c:auto val="1"/>
        <c:lblAlgn val="ctr"/>
        <c:lblOffset val="100"/>
      </c:catAx>
      <c:valAx>
        <c:axId val="82666624"/>
        <c:scaling>
          <c:orientation val="minMax"/>
        </c:scaling>
        <c:axPos val="l"/>
        <c:majorGridlines/>
        <c:numFmt formatCode="General" sourceLinked="1"/>
        <c:tickLblPos val="nextTo"/>
        <c:crossAx val="82660736"/>
        <c:crosses val="autoZero"/>
        <c:crossBetween val="between"/>
      </c:valAx>
    </c:plotArea>
    <c:legend>
      <c:legendPos val="b"/>
    </c:legend>
    <c:plotVisOnly val="1"/>
    <c:dispBlanksAs val="gap"/>
  </c:chart>
  <c:printSettings>
    <c:headerFooter/>
    <c:pageMargins b="0.75000000000001055" l="0.70000000000000062" r="0.70000000000000062" t="0.750000000000010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a:t>
            </a:r>
            <a:r>
              <a:rPr lang="en-US" sz="1400" baseline="0"/>
              <a:t> 2013 Owned and Leased </a:t>
            </a:r>
            <a:r>
              <a:rPr lang="en-US" sz="1400"/>
              <a:t>Building Use</a:t>
            </a:r>
          </a:p>
          <a:p>
            <a:pPr>
              <a:defRPr/>
            </a:pPr>
            <a:r>
              <a:rPr lang="en-US" sz="1400"/>
              <a:t>by Square</a:t>
            </a:r>
            <a:r>
              <a:rPr lang="en-US" sz="1400" baseline="0"/>
              <a:t> Footage</a:t>
            </a:r>
            <a:endParaRPr lang="en-US" sz="1400"/>
          </a:p>
        </c:rich>
      </c:tx>
    </c:title>
    <c:plotArea>
      <c:layout/>
      <c:barChart>
        <c:barDir val="col"/>
        <c:grouping val="clustered"/>
        <c:ser>
          <c:idx val="0"/>
          <c:order val="0"/>
          <c:tx>
            <c:strRef>
              <c:f>[2]Sheet7!$B$1</c:f>
              <c:strCache>
                <c:ptCount val="1"/>
                <c:pt idx="0">
                  <c:v>Owned GSF</c:v>
                </c:pt>
              </c:strCache>
            </c:strRef>
          </c:tx>
          <c:cat>
            <c:strRef>
              <c:f>[2]Sheet7!$A$2:$A$20</c:f>
              <c:strCache>
                <c:ptCount val="19"/>
                <c:pt idx="0">
                  <c:v>Office</c:v>
                </c:pt>
                <c:pt idx="1">
                  <c:v>Service</c:v>
                </c:pt>
                <c:pt idx="2">
                  <c:v>All Other</c:v>
                </c:pt>
                <c:pt idx="3">
                  <c:v>Dormitories/Barracks</c:v>
                </c:pt>
                <c:pt idx="4">
                  <c:v>School</c:v>
                </c:pt>
                <c:pt idx="5">
                  <c:v>Other Institutional Uses</c:v>
                </c:pt>
                <c:pt idx="6">
                  <c:v>Laboratories</c:v>
                </c:pt>
                <c:pt idx="7">
                  <c:v>Warehouses</c:v>
                </c:pt>
                <c:pt idx="8">
                  <c:v>Hospital</c:v>
                </c:pt>
                <c:pt idx="9">
                  <c:v>Family Housing</c:v>
                </c:pt>
                <c:pt idx="10">
                  <c:v>Industrial</c:v>
                </c:pt>
                <c:pt idx="11">
                  <c:v>Prisons and Detention Centers</c:v>
                </c:pt>
                <c:pt idx="12">
                  <c:v>Communications Systems</c:v>
                </c:pt>
                <c:pt idx="13">
                  <c:v>Navigation and Traffic Aids</c:v>
                </c:pt>
                <c:pt idx="14">
                  <c:v>Outpatient Healthcare Facility</c:v>
                </c:pt>
                <c:pt idx="15">
                  <c:v>Museum</c:v>
                </c:pt>
                <c:pt idx="16">
                  <c:v>Data Centers</c:v>
                </c:pt>
                <c:pt idx="17">
                  <c:v>Comfort Station/Restrooms</c:v>
                </c:pt>
                <c:pt idx="18">
                  <c:v>Post Office</c:v>
                </c:pt>
              </c:strCache>
            </c:strRef>
          </c:cat>
          <c:val>
            <c:numRef>
              <c:f>[2]Sheet7!$B$2:$B$20</c:f>
              <c:numCache>
                <c:formatCode>General</c:formatCode>
                <c:ptCount val="19"/>
                <c:pt idx="0">
                  <c:v>548087626.65499997</c:v>
                </c:pt>
                <c:pt idx="1">
                  <c:v>413859966.958</c:v>
                </c:pt>
                <c:pt idx="2">
                  <c:v>268149405.53200001</c:v>
                </c:pt>
                <c:pt idx="3">
                  <c:v>257098372.336</c:v>
                </c:pt>
                <c:pt idx="4">
                  <c:v>254167979.50599998</c:v>
                </c:pt>
                <c:pt idx="5">
                  <c:v>212765695.377</c:v>
                </c:pt>
                <c:pt idx="6">
                  <c:v>176643252.83000001</c:v>
                </c:pt>
                <c:pt idx="7">
                  <c:v>146237009.81999999</c:v>
                </c:pt>
                <c:pt idx="8">
                  <c:v>125855922.33</c:v>
                </c:pt>
                <c:pt idx="9">
                  <c:v>118394981.56999999</c:v>
                </c:pt>
                <c:pt idx="10">
                  <c:v>117924141.177</c:v>
                </c:pt>
                <c:pt idx="11">
                  <c:v>42683611</c:v>
                </c:pt>
                <c:pt idx="12">
                  <c:v>17977353.596000001</c:v>
                </c:pt>
                <c:pt idx="13">
                  <c:v>12426644.220000001</c:v>
                </c:pt>
                <c:pt idx="14">
                  <c:v>9989608.7880000006</c:v>
                </c:pt>
                <c:pt idx="15">
                  <c:v>6423200.0100000007</c:v>
                </c:pt>
                <c:pt idx="16">
                  <c:v>4485355.37</c:v>
                </c:pt>
                <c:pt idx="17">
                  <c:v>4260820.0619999999</c:v>
                </c:pt>
                <c:pt idx="18">
                  <c:v>1634934.6700000002</c:v>
                </c:pt>
              </c:numCache>
            </c:numRef>
          </c:val>
        </c:ser>
        <c:ser>
          <c:idx val="1"/>
          <c:order val="1"/>
          <c:tx>
            <c:strRef>
              <c:f>[2]Sheet7!$C$1</c:f>
              <c:strCache>
                <c:ptCount val="1"/>
                <c:pt idx="0">
                  <c:v>Leased GSF</c:v>
                </c:pt>
              </c:strCache>
            </c:strRef>
          </c:tx>
          <c:cat>
            <c:strRef>
              <c:f>[2]Sheet7!$A$2:$A$20</c:f>
              <c:strCache>
                <c:ptCount val="19"/>
                <c:pt idx="0">
                  <c:v>Office</c:v>
                </c:pt>
                <c:pt idx="1">
                  <c:v>Service</c:v>
                </c:pt>
                <c:pt idx="2">
                  <c:v>All Other</c:v>
                </c:pt>
                <c:pt idx="3">
                  <c:v>Dormitories/Barracks</c:v>
                </c:pt>
                <c:pt idx="4">
                  <c:v>School</c:v>
                </c:pt>
                <c:pt idx="5">
                  <c:v>Other Institutional Uses</c:v>
                </c:pt>
                <c:pt idx="6">
                  <c:v>Laboratories</c:v>
                </c:pt>
                <c:pt idx="7">
                  <c:v>Warehouses</c:v>
                </c:pt>
                <c:pt idx="8">
                  <c:v>Hospital</c:v>
                </c:pt>
                <c:pt idx="9">
                  <c:v>Family Housing</c:v>
                </c:pt>
                <c:pt idx="10">
                  <c:v>Industrial</c:v>
                </c:pt>
                <c:pt idx="11">
                  <c:v>Prisons and Detention Centers</c:v>
                </c:pt>
                <c:pt idx="12">
                  <c:v>Communications Systems</c:v>
                </c:pt>
                <c:pt idx="13">
                  <c:v>Navigation and Traffic Aids</c:v>
                </c:pt>
                <c:pt idx="14">
                  <c:v>Outpatient Healthcare Facility</c:v>
                </c:pt>
                <c:pt idx="15">
                  <c:v>Museum</c:v>
                </c:pt>
                <c:pt idx="16">
                  <c:v>Data Centers</c:v>
                </c:pt>
                <c:pt idx="17">
                  <c:v>Comfort Station/Restrooms</c:v>
                </c:pt>
                <c:pt idx="18">
                  <c:v>Post Office</c:v>
                </c:pt>
              </c:strCache>
            </c:strRef>
          </c:cat>
          <c:val>
            <c:numRef>
              <c:f>[2]Sheet7!$C$2:$C$20</c:f>
              <c:numCache>
                <c:formatCode>General</c:formatCode>
                <c:ptCount val="19"/>
                <c:pt idx="0">
                  <c:v>253949337.49000001</c:v>
                </c:pt>
                <c:pt idx="1">
                  <c:v>32038720.079999998</c:v>
                </c:pt>
                <c:pt idx="2">
                  <c:v>26572840.579999998</c:v>
                </c:pt>
                <c:pt idx="3">
                  <c:v>30016358</c:v>
                </c:pt>
                <c:pt idx="4">
                  <c:v>14602365.279999999</c:v>
                </c:pt>
                <c:pt idx="5">
                  <c:v>19432689.449999999</c:v>
                </c:pt>
                <c:pt idx="6">
                  <c:v>4234254</c:v>
                </c:pt>
                <c:pt idx="7">
                  <c:v>30892529.800000001</c:v>
                </c:pt>
                <c:pt idx="8">
                  <c:v>2489882</c:v>
                </c:pt>
                <c:pt idx="9">
                  <c:v>118113093.86</c:v>
                </c:pt>
                <c:pt idx="10">
                  <c:v>2717998.44</c:v>
                </c:pt>
                <c:pt idx="11">
                  <c:v>189318</c:v>
                </c:pt>
                <c:pt idx="12">
                  <c:v>1803110.54</c:v>
                </c:pt>
                <c:pt idx="13">
                  <c:v>794610</c:v>
                </c:pt>
                <c:pt idx="14">
                  <c:v>9751756.9000000004</c:v>
                </c:pt>
                <c:pt idx="15">
                  <c:v>138658</c:v>
                </c:pt>
                <c:pt idx="16">
                  <c:v>396212</c:v>
                </c:pt>
                <c:pt idx="17">
                  <c:v>119879</c:v>
                </c:pt>
                <c:pt idx="18">
                  <c:v>394079.06</c:v>
                </c:pt>
              </c:numCache>
            </c:numRef>
          </c:val>
        </c:ser>
        <c:gapWidth val="75"/>
        <c:overlap val="-25"/>
        <c:axId val="77079296"/>
        <c:axId val="77080832"/>
      </c:barChart>
      <c:catAx>
        <c:axId val="77079296"/>
        <c:scaling>
          <c:orientation val="minMax"/>
        </c:scaling>
        <c:axPos val="b"/>
        <c:numFmt formatCode="General" sourceLinked="0"/>
        <c:majorTickMark val="none"/>
        <c:tickLblPos val="nextTo"/>
        <c:crossAx val="77080832"/>
        <c:crosses val="autoZero"/>
        <c:auto val="1"/>
        <c:lblAlgn val="ctr"/>
        <c:lblOffset val="100"/>
      </c:catAx>
      <c:valAx>
        <c:axId val="77080832"/>
        <c:scaling>
          <c:orientation val="minMax"/>
        </c:scaling>
        <c:axPos val="l"/>
        <c:majorGridlines/>
        <c:numFmt formatCode="#,##0" sourceLinked="0"/>
        <c:majorTickMark val="none"/>
        <c:tickLblPos val="nextTo"/>
        <c:spPr>
          <a:ln w="9525">
            <a:noFill/>
          </a:ln>
        </c:spPr>
        <c:crossAx val="77079296"/>
        <c:crosses val="autoZero"/>
        <c:crossBetween val="between"/>
      </c:valAx>
    </c:plotArea>
    <c:legend>
      <c:legendPos val="b"/>
    </c:legend>
    <c:plotVisOnly val="1"/>
    <c:dispBlanksAs val="gap"/>
  </c:chart>
  <c:spPr>
    <a:ln>
      <a:noFill/>
    </a:ln>
  </c:spPr>
  <c:printSettings>
    <c:headerFooter/>
    <c:pageMargins b="0.75000000000000211" l="0.70000000000000062" r="0.70000000000000062" t="0.750000000000002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0" baseline="0"/>
              <a:t>Government-wide Office Square Footage</a:t>
            </a:r>
          </a:p>
          <a:p>
            <a:pPr>
              <a:defRPr/>
            </a:pPr>
            <a:r>
              <a:rPr lang="en-US" sz="1400" b="1" i="0" baseline="0"/>
              <a:t>FY 2012 vs FY 2013</a:t>
            </a:r>
          </a:p>
        </c:rich>
      </c:tx>
    </c:title>
    <c:plotArea>
      <c:layout/>
      <c:barChart>
        <c:barDir val="col"/>
        <c:grouping val="percentStacked"/>
        <c:ser>
          <c:idx val="0"/>
          <c:order val="0"/>
          <c:tx>
            <c:strRef>
              <c:f>[3]Sheet1!$A$2</c:f>
              <c:strCache>
                <c:ptCount val="1"/>
                <c:pt idx="0">
                  <c:v>Civilian Agencies</c:v>
                </c:pt>
              </c:strCache>
            </c:strRef>
          </c:tx>
          <c:dLbls>
            <c:numFmt formatCode="#,##0" sourceLinked="0"/>
            <c:spPr>
              <a:noFill/>
              <a:ln>
                <a:noFill/>
              </a:ln>
              <a:effectLst/>
            </c:spPr>
            <c:showVal val="1"/>
            <c:extLst>
              <c:ext xmlns:c15="http://schemas.microsoft.com/office/drawing/2012/chart" uri="{CE6537A1-D6FC-4f65-9D91-7224C49458BB}">
                <c15:showLeaderLines val="0"/>
              </c:ext>
            </c:extLst>
          </c:dLbls>
          <c:cat>
            <c:strRef>
              <c:f>[3]Sheet1!$B$1:$C$1</c:f>
              <c:strCache>
                <c:ptCount val="2"/>
                <c:pt idx="0">
                  <c:v>FY 2012</c:v>
                </c:pt>
                <c:pt idx="1">
                  <c:v>FY 2013</c:v>
                </c:pt>
              </c:strCache>
            </c:strRef>
          </c:cat>
          <c:val>
            <c:numRef>
              <c:f>[3]Sheet1!$B$2:$C$2</c:f>
              <c:numCache>
                <c:formatCode>General</c:formatCode>
                <c:ptCount val="2"/>
                <c:pt idx="0">
                  <c:v>522794701.375</c:v>
                </c:pt>
                <c:pt idx="1">
                  <c:v>525438489.09999996</c:v>
                </c:pt>
              </c:numCache>
            </c:numRef>
          </c:val>
        </c:ser>
        <c:ser>
          <c:idx val="1"/>
          <c:order val="1"/>
          <c:tx>
            <c:strRef>
              <c:f>[3]Sheet1!$A$3</c:f>
              <c:strCache>
                <c:ptCount val="1"/>
                <c:pt idx="0">
                  <c:v>Defense Agencies</c:v>
                </c:pt>
              </c:strCache>
            </c:strRef>
          </c:tx>
          <c:dLbls>
            <c:numFmt formatCode="#,##0" sourceLinked="0"/>
            <c:spPr>
              <a:noFill/>
              <a:ln>
                <a:noFill/>
              </a:ln>
              <a:effectLst/>
            </c:spPr>
            <c:showVal val="1"/>
            <c:extLst>
              <c:ext xmlns:c15="http://schemas.microsoft.com/office/drawing/2012/chart" uri="{CE6537A1-D6FC-4f65-9D91-7224C49458BB}">
                <c15:showLeaderLines val="0"/>
              </c:ext>
            </c:extLst>
          </c:dLbls>
          <c:cat>
            <c:strRef>
              <c:f>[3]Sheet1!$B$1:$C$1</c:f>
              <c:strCache>
                <c:ptCount val="2"/>
                <c:pt idx="0">
                  <c:v>FY 2012</c:v>
                </c:pt>
                <c:pt idx="1">
                  <c:v>FY 2013</c:v>
                </c:pt>
              </c:strCache>
            </c:strRef>
          </c:cat>
          <c:val>
            <c:numRef>
              <c:f>[3]Sheet1!$B$3:$C$3</c:f>
              <c:numCache>
                <c:formatCode>General</c:formatCode>
                <c:ptCount val="2"/>
                <c:pt idx="0">
                  <c:v>275122415.73500001</c:v>
                </c:pt>
                <c:pt idx="1">
                  <c:v>276598475.04500002</c:v>
                </c:pt>
              </c:numCache>
            </c:numRef>
          </c:val>
        </c:ser>
        <c:gapWidth val="75"/>
        <c:overlap val="100"/>
        <c:axId val="77156352"/>
        <c:axId val="77157888"/>
      </c:barChart>
      <c:catAx>
        <c:axId val="77156352"/>
        <c:scaling>
          <c:orientation val="minMax"/>
        </c:scaling>
        <c:axPos val="b"/>
        <c:numFmt formatCode="General" sourceLinked="0"/>
        <c:majorTickMark val="none"/>
        <c:tickLblPos val="nextTo"/>
        <c:crossAx val="77157888"/>
        <c:crosses val="autoZero"/>
        <c:auto val="1"/>
        <c:lblAlgn val="ctr"/>
        <c:lblOffset val="100"/>
      </c:catAx>
      <c:valAx>
        <c:axId val="77157888"/>
        <c:scaling>
          <c:orientation val="minMax"/>
        </c:scaling>
        <c:axPos val="l"/>
        <c:majorGridlines/>
        <c:numFmt formatCode="0%" sourceLinked="1"/>
        <c:majorTickMark val="none"/>
        <c:tickLblPos val="nextTo"/>
        <c:spPr>
          <a:ln w="9525">
            <a:noFill/>
          </a:ln>
        </c:spPr>
        <c:crossAx val="77156352"/>
        <c:crosses val="autoZero"/>
        <c:crossBetween val="between"/>
      </c:valAx>
    </c:plotArea>
    <c:legend>
      <c:legendPos val="b"/>
    </c:legend>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0" baseline="0"/>
              <a:t>Government-wide Warehouse Square Footage</a:t>
            </a:r>
          </a:p>
          <a:p>
            <a:pPr>
              <a:defRPr/>
            </a:pPr>
            <a:r>
              <a:rPr lang="en-US" sz="1400" b="1" i="0" baseline="0"/>
              <a:t>FY 2012 vs FY 2013 </a:t>
            </a:r>
          </a:p>
        </c:rich>
      </c:tx>
    </c:title>
    <c:plotArea>
      <c:layout/>
      <c:barChart>
        <c:barDir val="col"/>
        <c:grouping val="percentStacked"/>
        <c:ser>
          <c:idx val="0"/>
          <c:order val="0"/>
          <c:tx>
            <c:strRef>
              <c:f>[3]Sheet2!$A$2</c:f>
              <c:strCache>
                <c:ptCount val="1"/>
                <c:pt idx="0">
                  <c:v>Civilian Agencies</c:v>
                </c:pt>
              </c:strCache>
            </c:strRef>
          </c:tx>
          <c:dLbls>
            <c:numFmt formatCode="#,##0" sourceLinked="0"/>
            <c:spPr>
              <a:noFill/>
              <a:ln>
                <a:noFill/>
              </a:ln>
              <a:effectLst/>
            </c:spPr>
            <c:showVal val="1"/>
            <c:extLst>
              <c:ext xmlns:c15="http://schemas.microsoft.com/office/drawing/2012/chart" uri="{CE6537A1-D6FC-4f65-9D91-7224C49458BB}">
                <c15:showLeaderLines val="0"/>
              </c:ext>
            </c:extLst>
          </c:dLbls>
          <c:cat>
            <c:strRef>
              <c:f>[3]Sheet2!$B$1:$C$1</c:f>
              <c:strCache>
                <c:ptCount val="2"/>
                <c:pt idx="0">
                  <c:v>FY 2012</c:v>
                </c:pt>
                <c:pt idx="1">
                  <c:v>FY 2013</c:v>
                </c:pt>
              </c:strCache>
            </c:strRef>
          </c:cat>
          <c:val>
            <c:numRef>
              <c:f>[3]Sheet2!$B$2:$C$2</c:f>
              <c:numCache>
                <c:formatCode>General</c:formatCode>
                <c:ptCount val="2"/>
                <c:pt idx="0">
                  <c:v>94021943.924999997</c:v>
                </c:pt>
                <c:pt idx="1">
                  <c:v>92165854.560000002</c:v>
                </c:pt>
              </c:numCache>
            </c:numRef>
          </c:val>
        </c:ser>
        <c:ser>
          <c:idx val="1"/>
          <c:order val="1"/>
          <c:tx>
            <c:strRef>
              <c:f>[3]Sheet2!$A$3</c:f>
              <c:strCache>
                <c:ptCount val="1"/>
                <c:pt idx="0">
                  <c:v>Defense Agencies</c:v>
                </c:pt>
              </c:strCache>
            </c:strRef>
          </c:tx>
          <c:dLbls>
            <c:numFmt formatCode="#,##0" sourceLinked="0"/>
            <c:spPr>
              <a:noFill/>
              <a:ln>
                <a:noFill/>
              </a:ln>
              <a:effectLst/>
            </c:spPr>
            <c:showVal val="1"/>
            <c:extLst>
              <c:ext xmlns:c15="http://schemas.microsoft.com/office/drawing/2012/chart" uri="{CE6537A1-D6FC-4f65-9D91-7224C49458BB}">
                <c15:showLeaderLines val="0"/>
              </c:ext>
            </c:extLst>
          </c:dLbls>
          <c:cat>
            <c:strRef>
              <c:f>[3]Sheet2!$B$1:$C$1</c:f>
              <c:strCache>
                <c:ptCount val="2"/>
                <c:pt idx="0">
                  <c:v>FY 2012</c:v>
                </c:pt>
                <c:pt idx="1">
                  <c:v>FY 2013</c:v>
                </c:pt>
              </c:strCache>
            </c:strRef>
          </c:cat>
          <c:val>
            <c:numRef>
              <c:f>[3]Sheet2!$B$3:$C$3</c:f>
              <c:numCache>
                <c:formatCode>General</c:formatCode>
                <c:ptCount val="2"/>
                <c:pt idx="0">
                  <c:v>91135102.670000017</c:v>
                </c:pt>
                <c:pt idx="1">
                  <c:v>84963685.060000002</c:v>
                </c:pt>
              </c:numCache>
            </c:numRef>
          </c:val>
        </c:ser>
        <c:gapWidth val="75"/>
        <c:overlap val="100"/>
        <c:axId val="77863552"/>
        <c:axId val="77881728"/>
      </c:barChart>
      <c:catAx>
        <c:axId val="77863552"/>
        <c:scaling>
          <c:orientation val="minMax"/>
        </c:scaling>
        <c:axPos val="b"/>
        <c:numFmt formatCode="General" sourceLinked="0"/>
        <c:majorTickMark val="none"/>
        <c:tickLblPos val="nextTo"/>
        <c:crossAx val="77881728"/>
        <c:crosses val="autoZero"/>
        <c:auto val="1"/>
        <c:lblAlgn val="ctr"/>
        <c:lblOffset val="100"/>
      </c:catAx>
      <c:valAx>
        <c:axId val="77881728"/>
        <c:scaling>
          <c:orientation val="minMax"/>
        </c:scaling>
        <c:axPos val="l"/>
        <c:majorGridlines/>
        <c:numFmt formatCode="0%" sourceLinked="1"/>
        <c:majorTickMark val="none"/>
        <c:tickLblPos val="nextTo"/>
        <c:spPr>
          <a:ln w="9525">
            <a:noFill/>
          </a:ln>
        </c:spPr>
        <c:crossAx val="77863552"/>
        <c:crosses val="autoZero"/>
        <c:crossBetween val="between"/>
      </c:valAx>
    </c:plotArea>
    <c:legend>
      <c:legendPos val="b"/>
    </c:legend>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Percentage of Government-wide</a:t>
            </a:r>
            <a:r>
              <a:rPr lang="en-US" sz="1400" baseline="0"/>
              <a:t> Buildings by SF</a:t>
            </a:r>
            <a:endParaRPr lang="en-US" sz="1400"/>
          </a:p>
        </c:rich>
      </c:tx>
    </c:title>
    <c:plotArea>
      <c:layout/>
      <c:pieChart>
        <c:varyColors val="1"/>
        <c:ser>
          <c:idx val="0"/>
          <c:order val="0"/>
          <c:tx>
            <c:strRef>
              <c:f>[3]Sheet3!$B$1</c:f>
              <c:strCache>
                <c:ptCount val="1"/>
                <c:pt idx="0">
                  <c:v>GSF</c:v>
                </c:pt>
              </c:strCache>
            </c:strRef>
          </c:tx>
          <c:dLbls>
            <c:spPr>
              <a:noFill/>
              <a:ln>
                <a:noFill/>
              </a:ln>
              <a:effectLst/>
            </c:spPr>
            <c:showCatName val="1"/>
            <c:showPercent val="1"/>
            <c:showLeaderLines val="1"/>
            <c:extLst>
              <c:ext xmlns:c15="http://schemas.microsoft.com/office/drawing/2012/chart" uri="{CE6537A1-D6FC-4f65-9D91-7224C49458BB}"/>
            </c:extLst>
          </c:dLbls>
          <c:cat>
            <c:strRef>
              <c:f>[3]Sheet3!$A$2:$A$7</c:f>
              <c:strCache>
                <c:ptCount val="6"/>
                <c:pt idx="0">
                  <c:v>Army</c:v>
                </c:pt>
                <c:pt idx="1">
                  <c:v>Air Force</c:v>
                </c:pt>
                <c:pt idx="2">
                  <c:v>Navy</c:v>
                </c:pt>
                <c:pt idx="3">
                  <c:v>GSA</c:v>
                </c:pt>
                <c:pt idx="4">
                  <c:v>Veterans Affairs</c:v>
                </c:pt>
                <c:pt idx="5">
                  <c:v>Other CFO Act Agencies</c:v>
                </c:pt>
              </c:strCache>
            </c:strRef>
          </c:cat>
          <c:val>
            <c:numRef>
              <c:f>[3]Sheet3!$B$2:$B$7</c:f>
              <c:numCache>
                <c:formatCode>General</c:formatCode>
                <c:ptCount val="6"/>
                <c:pt idx="0">
                  <c:v>896775522.579</c:v>
                </c:pt>
                <c:pt idx="1">
                  <c:v>581994881</c:v>
                </c:pt>
                <c:pt idx="2">
                  <c:v>540813983.88</c:v>
                </c:pt>
                <c:pt idx="3">
                  <c:v>427166747.11000001</c:v>
                </c:pt>
                <c:pt idx="4">
                  <c:v>167464938</c:v>
                </c:pt>
                <c:pt idx="5">
                  <c:v>673497501.71799994</c:v>
                </c:pt>
              </c:numCache>
            </c:numRef>
          </c:val>
        </c:ser>
        <c:dLbls>
          <c:showCatName val="1"/>
          <c:showPercent val="1"/>
        </c:dLbls>
        <c:firstSliceAng val="0"/>
      </c:pieChart>
    </c:plotArea>
    <c:plotVisOnly val="1"/>
    <c:dispBlanksAs val="zero"/>
  </c:chart>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a:t>
            </a:r>
            <a:r>
              <a:rPr lang="en-US" sz="1400" baseline="0"/>
              <a:t> 2013 </a:t>
            </a:r>
            <a:r>
              <a:rPr lang="en-US" sz="1400"/>
              <a:t>Utilization of Buildings</a:t>
            </a:r>
          </a:p>
        </c:rich>
      </c:tx>
    </c:title>
    <c:plotArea>
      <c:layout/>
      <c:barChart>
        <c:barDir val="bar"/>
        <c:grouping val="clustered"/>
        <c:ser>
          <c:idx val="0"/>
          <c:order val="0"/>
          <c:tx>
            <c:strRef>
              <c:f>'8. Space Utilization'!$B$5</c:f>
              <c:strCache>
                <c:ptCount val="1"/>
                <c:pt idx="0">
                  <c:v>Underutilized</c:v>
                </c:pt>
              </c:strCache>
            </c:strRef>
          </c:tx>
          <c:cat>
            <c:strRef>
              <c:f>'8. Space Utilization'!$A$6:$A$11</c:f>
              <c:strCache>
                <c:ptCount val="6"/>
                <c:pt idx="0">
                  <c:v>Dormitories/Barracks</c:v>
                </c:pt>
                <c:pt idx="1">
                  <c:v>Family Housing</c:v>
                </c:pt>
                <c:pt idx="2">
                  <c:v>Hospital</c:v>
                </c:pt>
                <c:pt idx="3">
                  <c:v>Laboratories</c:v>
                </c:pt>
                <c:pt idx="4">
                  <c:v>Office</c:v>
                </c:pt>
                <c:pt idx="5">
                  <c:v>Warehouses</c:v>
                </c:pt>
              </c:strCache>
            </c:strRef>
          </c:cat>
          <c:val>
            <c:numRef>
              <c:f>'8. Space Utilization'!$B$6:$B$11</c:f>
              <c:numCache>
                <c:formatCode>_(* #,##0_);_(* \(#,##0\);_(* "-"??_);_(@_)</c:formatCode>
                <c:ptCount val="6"/>
                <c:pt idx="0">
                  <c:v>374</c:v>
                </c:pt>
                <c:pt idx="1">
                  <c:v>866</c:v>
                </c:pt>
                <c:pt idx="2">
                  <c:v>13</c:v>
                </c:pt>
                <c:pt idx="3">
                  <c:v>203</c:v>
                </c:pt>
                <c:pt idx="4">
                  <c:v>806</c:v>
                </c:pt>
                <c:pt idx="5">
                  <c:v>172</c:v>
                </c:pt>
              </c:numCache>
            </c:numRef>
          </c:val>
        </c:ser>
        <c:ser>
          <c:idx val="1"/>
          <c:order val="1"/>
          <c:tx>
            <c:strRef>
              <c:f>'8. Space Utilization'!$C$5</c:f>
              <c:strCache>
                <c:ptCount val="1"/>
                <c:pt idx="0">
                  <c:v>Unutilized</c:v>
                </c:pt>
              </c:strCache>
            </c:strRef>
          </c:tx>
          <c:cat>
            <c:strRef>
              <c:f>'8. Space Utilization'!$A$6:$A$11</c:f>
              <c:strCache>
                <c:ptCount val="6"/>
                <c:pt idx="0">
                  <c:v>Dormitories/Barracks</c:v>
                </c:pt>
                <c:pt idx="1">
                  <c:v>Family Housing</c:v>
                </c:pt>
                <c:pt idx="2">
                  <c:v>Hospital</c:v>
                </c:pt>
                <c:pt idx="3">
                  <c:v>Laboratories</c:v>
                </c:pt>
                <c:pt idx="4">
                  <c:v>Office</c:v>
                </c:pt>
                <c:pt idx="5">
                  <c:v>Warehouses</c:v>
                </c:pt>
              </c:strCache>
            </c:strRef>
          </c:cat>
          <c:val>
            <c:numRef>
              <c:f>'8. Space Utilization'!$C$6:$C$11</c:f>
              <c:numCache>
                <c:formatCode>_(* #,##0_);_(* \(#,##0\);_(* "-"??_);_(@_)</c:formatCode>
                <c:ptCount val="6"/>
                <c:pt idx="0">
                  <c:v>143</c:v>
                </c:pt>
                <c:pt idx="1">
                  <c:v>1106</c:v>
                </c:pt>
                <c:pt idx="2">
                  <c:v>23</c:v>
                </c:pt>
                <c:pt idx="3">
                  <c:v>287</c:v>
                </c:pt>
                <c:pt idx="4">
                  <c:v>466</c:v>
                </c:pt>
                <c:pt idx="5">
                  <c:v>1073</c:v>
                </c:pt>
              </c:numCache>
            </c:numRef>
          </c:val>
        </c:ser>
        <c:ser>
          <c:idx val="2"/>
          <c:order val="2"/>
          <c:tx>
            <c:strRef>
              <c:f>'8. Space Utilization'!$D$5</c:f>
              <c:strCache>
                <c:ptCount val="1"/>
                <c:pt idx="0">
                  <c:v>Utilized</c:v>
                </c:pt>
              </c:strCache>
            </c:strRef>
          </c:tx>
          <c:cat>
            <c:strRef>
              <c:f>'8. Space Utilization'!$A$6:$A$11</c:f>
              <c:strCache>
                <c:ptCount val="6"/>
                <c:pt idx="0">
                  <c:v>Dormitories/Barracks</c:v>
                </c:pt>
                <c:pt idx="1">
                  <c:v>Family Housing</c:v>
                </c:pt>
                <c:pt idx="2">
                  <c:v>Hospital</c:v>
                </c:pt>
                <c:pt idx="3">
                  <c:v>Laboratories</c:v>
                </c:pt>
                <c:pt idx="4">
                  <c:v>Office</c:v>
                </c:pt>
                <c:pt idx="5">
                  <c:v>Warehouses</c:v>
                </c:pt>
              </c:strCache>
            </c:strRef>
          </c:cat>
          <c:val>
            <c:numRef>
              <c:f>'8. Space Utilization'!$D$6:$D$11</c:f>
              <c:numCache>
                <c:formatCode>_(* #,##0_);_(* \(#,##0\);_(* "-"??_);_(@_)</c:formatCode>
                <c:ptCount val="6"/>
                <c:pt idx="0">
                  <c:v>18054</c:v>
                </c:pt>
                <c:pt idx="1">
                  <c:v>63198</c:v>
                </c:pt>
                <c:pt idx="2">
                  <c:v>927</c:v>
                </c:pt>
                <c:pt idx="3">
                  <c:v>9351</c:v>
                </c:pt>
                <c:pt idx="4">
                  <c:v>39888</c:v>
                </c:pt>
                <c:pt idx="5">
                  <c:v>22771</c:v>
                </c:pt>
              </c:numCache>
            </c:numRef>
          </c:val>
        </c:ser>
        <c:axId val="75293056"/>
        <c:axId val="75294592"/>
      </c:barChart>
      <c:catAx>
        <c:axId val="75293056"/>
        <c:scaling>
          <c:orientation val="minMax"/>
        </c:scaling>
        <c:axPos val="l"/>
        <c:numFmt formatCode="General" sourceLinked="0"/>
        <c:majorTickMark val="none"/>
        <c:tickLblPos val="nextTo"/>
        <c:crossAx val="75294592"/>
        <c:crosses val="autoZero"/>
        <c:auto val="1"/>
        <c:lblAlgn val="ctr"/>
        <c:lblOffset val="100"/>
      </c:catAx>
      <c:valAx>
        <c:axId val="75294592"/>
        <c:scaling>
          <c:orientation val="minMax"/>
        </c:scaling>
        <c:axPos val="b"/>
        <c:majorGridlines/>
        <c:numFmt formatCode="_(* #,##0_);_(* \(#,##0\);_(* &quot;-&quot;??_);_(@_)" sourceLinked="1"/>
        <c:majorTickMark val="none"/>
        <c:tickLblPos val="nextTo"/>
        <c:crossAx val="75293056"/>
        <c:crosses val="autoZero"/>
        <c:crossBetween val="between"/>
      </c:valAx>
    </c:plotArea>
    <c:legend>
      <c:legendPos val="r"/>
    </c:legend>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Number of Structures by Agency as a Percentage</a:t>
            </a:r>
            <a:r>
              <a:rPr lang="en-US" sz="1400" baseline="0"/>
              <a:t> of Total Government-wide Structures </a:t>
            </a:r>
            <a:endParaRPr lang="en-US" sz="1400"/>
          </a:p>
        </c:rich>
      </c:tx>
    </c:title>
    <c:plotArea>
      <c:layout/>
      <c:pieChart>
        <c:varyColors val="1"/>
        <c:ser>
          <c:idx val="0"/>
          <c:order val="0"/>
          <c:tx>
            <c:strRef>
              <c:f>[3]Sheet4!$B$1</c:f>
              <c:strCache>
                <c:ptCount val="1"/>
                <c:pt idx="0">
                  <c:v># Structures</c:v>
                </c:pt>
              </c:strCache>
            </c:strRef>
          </c:tx>
          <c:dLbls>
            <c:dLbl>
              <c:idx val="7"/>
              <c:layout>
                <c:manualLayout>
                  <c:x val="6.1532346527750005E-2"/>
                  <c:y val="0.13434618461237424"/>
                </c:manualLayout>
              </c:layout>
              <c:showCatName val="1"/>
              <c:showPercent val="1"/>
              <c:extLst>
                <c:ext xmlns:c15="http://schemas.microsoft.com/office/drawing/2012/chart" uri="{CE6537A1-D6FC-4f65-9D91-7224C49458BB}"/>
              </c:extLst>
            </c:dLbl>
            <c:spPr>
              <a:noFill/>
              <a:ln>
                <a:noFill/>
              </a:ln>
              <a:effectLst/>
            </c:spPr>
            <c:showCatName val="1"/>
            <c:showPercent val="1"/>
            <c:showLeaderLines val="1"/>
            <c:extLst>
              <c:ext xmlns:c15="http://schemas.microsoft.com/office/drawing/2012/chart" uri="{CE6537A1-D6FC-4f65-9D91-7224C49458BB}"/>
            </c:extLst>
          </c:dLbls>
          <c:cat>
            <c:strRef>
              <c:f>[3]Sheet4!$A$2:$A$9</c:f>
              <c:strCache>
                <c:ptCount val="8"/>
                <c:pt idx="0">
                  <c:v>Army</c:v>
                </c:pt>
                <c:pt idx="1">
                  <c:v>Interior</c:v>
                </c:pt>
                <c:pt idx="2">
                  <c:v>Air Force</c:v>
                </c:pt>
                <c:pt idx="3">
                  <c:v>Navy</c:v>
                </c:pt>
                <c:pt idx="4">
                  <c:v>Transportation</c:v>
                </c:pt>
                <c:pt idx="5">
                  <c:v>DHS</c:v>
                </c:pt>
                <c:pt idx="6">
                  <c:v>Agriculture</c:v>
                </c:pt>
                <c:pt idx="7">
                  <c:v>Other CFO Act  Agencies</c:v>
                </c:pt>
              </c:strCache>
            </c:strRef>
          </c:cat>
          <c:val>
            <c:numRef>
              <c:f>[3]Sheet4!$B$2:$B$9</c:f>
              <c:numCache>
                <c:formatCode>General</c:formatCode>
                <c:ptCount val="8"/>
                <c:pt idx="0">
                  <c:v>181889</c:v>
                </c:pt>
                <c:pt idx="1">
                  <c:v>75474</c:v>
                </c:pt>
                <c:pt idx="2">
                  <c:v>74369</c:v>
                </c:pt>
                <c:pt idx="3">
                  <c:v>65381</c:v>
                </c:pt>
                <c:pt idx="4">
                  <c:v>42731</c:v>
                </c:pt>
                <c:pt idx="5">
                  <c:v>37256</c:v>
                </c:pt>
                <c:pt idx="6">
                  <c:v>17751</c:v>
                </c:pt>
                <c:pt idx="7">
                  <c:v>22992</c:v>
                </c:pt>
              </c:numCache>
            </c:numRef>
          </c:val>
        </c:ser>
        <c:dLbls>
          <c:showCatName val="1"/>
          <c:showPercent val="1"/>
        </c:dLbls>
        <c:firstSliceAng val="0"/>
      </c:pieChart>
    </c:plotArea>
    <c:plotVisOnly val="1"/>
    <c:dispBlanksAs val="zero"/>
  </c:chart>
  <c:printSettings>
    <c:headerFooter/>
    <c:pageMargins b="0.75000000000000222" l="0.70000000000000062" r="0.70000000000000062" t="0.75000000000000222"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FY 2013 Real Property Uses of</a:t>
            </a:r>
            <a:r>
              <a:rPr lang="en-US" sz="1400" baseline="0"/>
              <a:t> Structures</a:t>
            </a:r>
            <a:endParaRPr lang="en-US" sz="1400"/>
          </a:p>
        </c:rich>
      </c:tx>
    </c:title>
    <c:view3D>
      <c:rAngAx val="1"/>
    </c:view3D>
    <c:plotArea>
      <c:layout/>
      <c:bar3DChart>
        <c:barDir val="col"/>
        <c:grouping val="clustered"/>
        <c:ser>
          <c:idx val="0"/>
          <c:order val="0"/>
          <c:tx>
            <c:strRef>
              <c:f>[3]Sheet5!$B$1</c:f>
              <c:strCache>
                <c:ptCount val="1"/>
                <c:pt idx="0">
                  <c:v># Owned Structures*</c:v>
                </c:pt>
              </c:strCache>
            </c:strRef>
          </c:tx>
          <c:cat>
            <c:strRef>
              <c:f>[3]Sheet5!$A$2:$A$12</c:f>
              <c:strCache>
                <c:ptCount val="11"/>
                <c:pt idx="0">
                  <c:v>Utility Systems</c:v>
                </c:pt>
                <c:pt idx="1">
                  <c:v>All Other***</c:v>
                </c:pt>
                <c:pt idx="2">
                  <c:v>Roads and Bridges</c:v>
                </c:pt>
                <c:pt idx="3">
                  <c:v>Recreational (other than buildings)</c:v>
                </c:pt>
                <c:pt idx="4">
                  <c:v>Navigation and Traffic Aids (other than buildings)</c:v>
                </c:pt>
                <c:pt idx="5">
                  <c:v>Parking Structures</c:v>
                </c:pt>
                <c:pt idx="6">
                  <c:v>Miscellaneous Military Facilities</c:v>
                </c:pt>
                <c:pt idx="7">
                  <c:v>Storage (other than buildings)</c:v>
                </c:pt>
                <c:pt idx="8">
                  <c:v>Communications Systems</c:v>
                </c:pt>
                <c:pt idx="9">
                  <c:v>Service (other than buildings)</c:v>
                </c:pt>
                <c:pt idx="10">
                  <c:v>All Remaining Use Categories</c:v>
                </c:pt>
              </c:strCache>
            </c:strRef>
          </c:cat>
          <c:val>
            <c:numRef>
              <c:f>[3]Sheet5!$B$2:$B$12</c:f>
              <c:numCache>
                <c:formatCode>General</c:formatCode>
                <c:ptCount val="11"/>
                <c:pt idx="0">
                  <c:v>93914</c:v>
                </c:pt>
                <c:pt idx="1">
                  <c:v>93286</c:v>
                </c:pt>
                <c:pt idx="2">
                  <c:v>47522</c:v>
                </c:pt>
                <c:pt idx="3">
                  <c:v>42920</c:v>
                </c:pt>
                <c:pt idx="4">
                  <c:v>42874</c:v>
                </c:pt>
                <c:pt idx="5">
                  <c:v>39816</c:v>
                </c:pt>
                <c:pt idx="6">
                  <c:v>37093</c:v>
                </c:pt>
                <c:pt idx="7">
                  <c:v>30223</c:v>
                </c:pt>
                <c:pt idx="8">
                  <c:v>12295</c:v>
                </c:pt>
                <c:pt idx="9">
                  <c:v>11913</c:v>
                </c:pt>
                <c:pt idx="10">
                  <c:v>48794</c:v>
                </c:pt>
              </c:numCache>
            </c:numRef>
          </c:val>
        </c:ser>
        <c:ser>
          <c:idx val="1"/>
          <c:order val="1"/>
          <c:tx>
            <c:strRef>
              <c:f>[3]Sheet5!$C$1</c:f>
              <c:strCache>
                <c:ptCount val="1"/>
                <c:pt idx="0">
                  <c:v># Leased Structures</c:v>
                </c:pt>
              </c:strCache>
            </c:strRef>
          </c:tx>
          <c:cat>
            <c:strRef>
              <c:f>[3]Sheet5!$A$2:$A$12</c:f>
              <c:strCache>
                <c:ptCount val="11"/>
                <c:pt idx="0">
                  <c:v>Utility Systems</c:v>
                </c:pt>
                <c:pt idx="1">
                  <c:v>All Other***</c:v>
                </c:pt>
                <c:pt idx="2">
                  <c:v>Roads and Bridges</c:v>
                </c:pt>
                <c:pt idx="3">
                  <c:v>Recreational (other than buildings)</c:v>
                </c:pt>
                <c:pt idx="4">
                  <c:v>Navigation and Traffic Aids (other than buildings)</c:v>
                </c:pt>
                <c:pt idx="5">
                  <c:v>Parking Structures</c:v>
                </c:pt>
                <c:pt idx="6">
                  <c:v>Miscellaneous Military Facilities</c:v>
                </c:pt>
                <c:pt idx="7">
                  <c:v>Storage (other than buildings)</c:v>
                </c:pt>
                <c:pt idx="8">
                  <c:v>Communications Systems</c:v>
                </c:pt>
                <c:pt idx="9">
                  <c:v>Service (other than buildings)</c:v>
                </c:pt>
                <c:pt idx="10">
                  <c:v>All Remaining Use Categories</c:v>
                </c:pt>
              </c:strCache>
            </c:strRef>
          </c:cat>
          <c:val>
            <c:numRef>
              <c:f>[3]Sheet5!$C$2:$C$12</c:f>
              <c:numCache>
                <c:formatCode>General</c:formatCode>
                <c:ptCount val="11"/>
                <c:pt idx="0">
                  <c:v>4626</c:v>
                </c:pt>
                <c:pt idx="1">
                  <c:v>2735</c:v>
                </c:pt>
                <c:pt idx="2">
                  <c:v>869</c:v>
                </c:pt>
                <c:pt idx="3">
                  <c:v>758</c:v>
                </c:pt>
                <c:pt idx="4">
                  <c:v>305</c:v>
                </c:pt>
                <c:pt idx="5">
                  <c:v>1900</c:v>
                </c:pt>
                <c:pt idx="6">
                  <c:v>986</c:v>
                </c:pt>
                <c:pt idx="7">
                  <c:v>1119</c:v>
                </c:pt>
                <c:pt idx="8">
                  <c:v>2135</c:v>
                </c:pt>
                <c:pt idx="9">
                  <c:v>531</c:v>
                </c:pt>
                <c:pt idx="10">
                  <c:v>1229</c:v>
                </c:pt>
              </c:numCache>
            </c:numRef>
          </c:val>
        </c:ser>
        <c:gapWidth val="75"/>
        <c:shape val="box"/>
        <c:axId val="75315072"/>
        <c:axId val="75316608"/>
        <c:axId val="0"/>
      </c:bar3DChart>
      <c:catAx>
        <c:axId val="75315072"/>
        <c:scaling>
          <c:orientation val="minMax"/>
        </c:scaling>
        <c:axPos val="b"/>
        <c:numFmt formatCode="General" sourceLinked="0"/>
        <c:majorTickMark val="none"/>
        <c:tickLblPos val="nextTo"/>
        <c:crossAx val="75316608"/>
        <c:crosses val="autoZero"/>
        <c:auto val="1"/>
        <c:lblAlgn val="ctr"/>
        <c:lblOffset val="100"/>
      </c:catAx>
      <c:valAx>
        <c:axId val="75316608"/>
        <c:scaling>
          <c:orientation val="minMax"/>
        </c:scaling>
        <c:axPos val="l"/>
        <c:majorGridlines/>
        <c:numFmt formatCode="#,##0" sourceLinked="0"/>
        <c:majorTickMark val="none"/>
        <c:tickLblPos val="nextTo"/>
        <c:spPr>
          <a:ln w="9525">
            <a:noFill/>
          </a:ln>
        </c:spPr>
        <c:crossAx val="75315072"/>
        <c:crosses val="autoZero"/>
        <c:crossBetween val="between"/>
      </c:valAx>
    </c:plotArea>
    <c:legend>
      <c:legendPos val="b"/>
    </c:legend>
    <c:plotVisOnly val="1"/>
    <c:dispBlanksAs val="gap"/>
  </c:chart>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28575</xdr:colOff>
      <xdr:row>46</xdr:row>
      <xdr:rowOff>47625</xdr:rowOff>
    </xdr:from>
    <xdr:to>
      <xdr:col>7</xdr:col>
      <xdr:colOff>742950</xdr:colOff>
      <xdr:row>62</xdr:row>
      <xdr:rowOff>38100</xdr:rowOff>
    </xdr:to>
    <xdr:sp macro="" textlink="">
      <xdr:nvSpPr>
        <xdr:cNvPr id="3" name="TextBox 2"/>
        <xdr:cNvSpPr txBox="1"/>
      </xdr:nvSpPr>
      <xdr:spPr>
        <a:xfrm>
          <a:off x="209550" y="10829925"/>
          <a:ext cx="7496175" cy="30384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r>
            <a:rPr lang="en-US" sz="1050" b="1" baseline="0"/>
            <a:t>Structures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Airfields Pavements, Harbors and Ports, Parking Structures, Utility Systems </a:t>
          </a:r>
        </a:p>
        <a:p>
          <a:endParaRPr lang="en-US" sz="500" b="1" baseline="0"/>
        </a:p>
        <a:p>
          <a:r>
            <a:rPr lang="en-US" sz="1050" b="1" baseline="0"/>
            <a:t>Land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Agriculture, Grazing, Forest and Wildlife, Navigation and Traffic Aids </a:t>
          </a:r>
        </a:p>
        <a:p>
          <a:endParaRPr lang="en-US" sz="500" b="0" baseline="0"/>
        </a:p>
        <a:p>
          <a:r>
            <a:rPr lang="en-US" sz="1050" b="1">
              <a:solidFill>
                <a:schemeClr val="dk1"/>
              </a:solidFill>
              <a:latin typeface="+mn-lt"/>
              <a:ea typeface="+mn-ea"/>
              <a:cs typeface="+mn-cs"/>
            </a:rPr>
            <a:t>Owned :</a:t>
          </a:r>
          <a:r>
            <a:rPr lang="en-US" sz="1050">
              <a:solidFill>
                <a:schemeClr val="dk1"/>
              </a:solidFill>
              <a:latin typeface="+mn-lt"/>
              <a:ea typeface="+mn-ea"/>
              <a:cs typeface="+mn-cs"/>
            </a:rPr>
            <a:t>  The Federal Government has fee simple interest for the real property asset.</a:t>
          </a:r>
        </a:p>
        <a:p>
          <a:endParaRPr lang="en-US" sz="500">
            <a:solidFill>
              <a:schemeClr val="dk1"/>
            </a:solidFill>
            <a:latin typeface="+mn-lt"/>
            <a:ea typeface="+mn-ea"/>
            <a:cs typeface="+mn-cs"/>
          </a:endParaRPr>
        </a:p>
        <a:p>
          <a:r>
            <a:rPr lang="en-US" sz="1050" b="1">
              <a:solidFill>
                <a:schemeClr val="dk1"/>
              </a:solidFill>
              <a:latin typeface="+mn-lt"/>
              <a:ea typeface="+mn-ea"/>
              <a:cs typeface="+mn-cs"/>
            </a:rPr>
            <a:t>Leased :</a:t>
          </a:r>
          <a:r>
            <a:rPr lang="en-US" sz="1050">
              <a:solidFill>
                <a:schemeClr val="dk1"/>
              </a:solidFill>
              <a:latin typeface="+mn-lt"/>
              <a:ea typeface="+mn-ea"/>
              <a:cs typeface="+mn-cs"/>
            </a:rPr>
            <a:t> The rights to use the real property asset have been assigned to the Federal Government by a private entity or a non-Federal Government entity for a defined period of time in return for rental payments. </a:t>
          </a:r>
        </a:p>
        <a:p>
          <a:endParaRPr lang="en-US" sz="500">
            <a:solidFill>
              <a:schemeClr val="dk1"/>
            </a:solidFill>
            <a:latin typeface="+mn-lt"/>
            <a:ea typeface="+mn-ea"/>
            <a:cs typeface="+mn-cs"/>
          </a:endParaRPr>
        </a:p>
        <a:p>
          <a:r>
            <a:rPr lang="en-US" sz="1050" b="1">
              <a:solidFill>
                <a:schemeClr val="dk1"/>
              </a:solidFill>
              <a:latin typeface="+mn-lt"/>
              <a:ea typeface="+mn-ea"/>
              <a:cs typeface="+mn-cs"/>
            </a:rPr>
            <a:t>State Government-Owned </a:t>
          </a:r>
          <a:r>
            <a:rPr lang="en-US" sz="1050">
              <a:solidFill>
                <a:schemeClr val="dk1"/>
              </a:solidFill>
              <a:latin typeface="+mn-lt"/>
              <a:ea typeface="+mn-ea"/>
              <a:cs typeface="+mn-cs"/>
            </a:rPr>
            <a:t>: A U.S. state government holds title to the real property asset but rights for use have been granted to a Federal Government entity in a method other than a leasehold arrangement.</a:t>
          </a:r>
        </a:p>
        <a:p>
          <a:endParaRPr lang="en-US" sz="500">
            <a:solidFill>
              <a:schemeClr val="dk1"/>
            </a:solidFill>
            <a:latin typeface="+mn-lt"/>
            <a:ea typeface="+mn-ea"/>
            <a:cs typeface="+mn-cs"/>
          </a:endParaRPr>
        </a:p>
        <a:p>
          <a:r>
            <a:rPr lang="en-US" sz="1050" b="1">
              <a:solidFill>
                <a:schemeClr val="dk1"/>
              </a:solidFill>
              <a:latin typeface="+mn-lt"/>
              <a:ea typeface="+mn-ea"/>
              <a:cs typeface="+mn-cs"/>
            </a:rPr>
            <a:t>Foreign Government-Owned : </a:t>
          </a:r>
          <a:r>
            <a:rPr lang="en-US" sz="1050">
              <a:solidFill>
                <a:schemeClr val="dk1"/>
              </a:solidFill>
              <a:latin typeface="+mn-lt"/>
              <a:ea typeface="+mn-ea"/>
              <a:cs typeface="+mn-cs"/>
            </a:rPr>
            <a:t>A foreign government holds title to the real property asset but rights for use have been granted to a Federal Government entity in a method other than a leasehold arrangement.</a:t>
          </a:r>
        </a:p>
        <a:p>
          <a:endParaRPr lang="en-US" sz="500">
            <a:solidFill>
              <a:schemeClr val="dk1"/>
            </a:solidFill>
            <a:latin typeface="+mn-lt"/>
            <a:ea typeface="+mn-ea"/>
            <a:cs typeface="+mn-cs"/>
          </a:endParaRPr>
        </a:p>
        <a:p>
          <a:r>
            <a:rPr lang="en-US" sz="1050" b="1">
              <a:solidFill>
                <a:schemeClr val="dk1"/>
              </a:solidFill>
              <a:latin typeface="+mn-lt"/>
              <a:ea typeface="+mn-ea"/>
              <a:cs typeface="+mn-cs"/>
            </a:rPr>
            <a:t>Museum Trust:</a:t>
          </a:r>
          <a:r>
            <a:rPr lang="en-US" sz="1050">
              <a:solidFill>
                <a:schemeClr val="dk1"/>
              </a:solidFill>
              <a:latin typeface="+mn-lt"/>
              <a:ea typeface="+mn-ea"/>
              <a:cs typeface="+mn-cs"/>
            </a:rPr>
            <a:t> A trust entity holds title to the real property asset predominantly used as a museum, but Federal funds may be received to cover certain operational and maintenance costs.</a:t>
          </a:r>
        </a:p>
        <a:p>
          <a:endParaRPr lang="en-US" sz="500">
            <a:solidFill>
              <a:schemeClr val="dk1"/>
            </a:solidFill>
            <a:latin typeface="+mn-lt"/>
            <a:ea typeface="+mn-ea"/>
            <a:cs typeface="+mn-cs"/>
          </a:endParaRPr>
        </a:p>
        <a:p>
          <a:r>
            <a:rPr lang="en-US" sz="1050" b="1">
              <a:solidFill>
                <a:schemeClr val="dk1"/>
              </a:solidFill>
              <a:latin typeface="+mn-lt"/>
              <a:ea typeface="+mn-ea"/>
              <a:cs typeface="+mn-cs"/>
            </a:rPr>
            <a:t>Withdrawn Land:</a:t>
          </a:r>
          <a:r>
            <a:rPr lang="en-US" sz="1050">
              <a:solidFill>
                <a:schemeClr val="dk1"/>
              </a:solidFill>
              <a:latin typeface="+mn-lt"/>
              <a:ea typeface="+mn-ea"/>
              <a:cs typeface="+mn-cs"/>
            </a:rPr>
            <a:t> Land withdrawn from public domain for another Federal entity’s specific use.</a:t>
          </a:r>
        </a:p>
      </xdr:txBody>
    </xdr:sp>
    <xdr:clientData/>
  </xdr:twoCellAnchor>
  <xdr:twoCellAnchor>
    <xdr:from>
      <xdr:col>1</xdr:col>
      <xdr:colOff>9525</xdr:colOff>
      <xdr:row>27</xdr:row>
      <xdr:rowOff>180974</xdr:rowOff>
    </xdr:from>
    <xdr:to>
      <xdr:col>7</xdr:col>
      <xdr:colOff>552450</xdr:colOff>
      <xdr:row>45</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72</xdr:row>
      <xdr:rowOff>66675</xdr:rowOff>
    </xdr:from>
    <xdr:to>
      <xdr:col>5</xdr:col>
      <xdr:colOff>409575</xdr:colOff>
      <xdr:row>88</xdr:row>
      <xdr:rowOff>180975</xdr:rowOff>
    </xdr:to>
    <xdr:sp macro="" textlink="">
      <xdr:nvSpPr>
        <xdr:cNvPr id="5" name="TextBox 4"/>
        <xdr:cNvSpPr txBox="1"/>
      </xdr:nvSpPr>
      <xdr:spPr>
        <a:xfrm>
          <a:off x="200025" y="14258925"/>
          <a:ext cx="8058150" cy="3162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Airfields Pavements, Harbors and Ports, Parking Structures, Utility Systems </a:t>
          </a:r>
          <a:endParaRPr lang="en-US" sz="1050"/>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twoCellAnchor>
    <xdr:from>
      <xdr:col>0</xdr:col>
      <xdr:colOff>0</xdr:colOff>
      <xdr:row>35</xdr:row>
      <xdr:rowOff>19050</xdr:rowOff>
    </xdr:from>
    <xdr:to>
      <xdr:col>5</xdr:col>
      <xdr:colOff>76199</xdr:colOff>
      <xdr:row>66</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73</xdr:row>
      <xdr:rowOff>95250</xdr:rowOff>
    </xdr:from>
    <xdr:to>
      <xdr:col>5</xdr:col>
      <xdr:colOff>184404</xdr:colOff>
      <xdr:row>92</xdr:row>
      <xdr:rowOff>57150</xdr:rowOff>
    </xdr:to>
    <xdr:sp macro="" textlink="">
      <xdr:nvSpPr>
        <xdr:cNvPr id="5" name="TextBox 4"/>
        <xdr:cNvSpPr txBox="1"/>
      </xdr:nvSpPr>
      <xdr:spPr>
        <a:xfrm>
          <a:off x="171450" y="14420850"/>
          <a:ext cx="8194929" cy="3581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Airfields Pavements, Harbors and Ports, Parking Structures, Utility Systems </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05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twoCellAnchor>
    <xdr:from>
      <xdr:col>0</xdr:col>
      <xdr:colOff>0</xdr:colOff>
      <xdr:row>35</xdr:row>
      <xdr:rowOff>0</xdr:rowOff>
    </xdr:from>
    <xdr:to>
      <xdr:col>4</xdr:col>
      <xdr:colOff>1381125</xdr:colOff>
      <xdr:row>66</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71</xdr:row>
      <xdr:rowOff>28575</xdr:rowOff>
    </xdr:from>
    <xdr:to>
      <xdr:col>4</xdr:col>
      <xdr:colOff>1162050</xdr:colOff>
      <xdr:row>87</xdr:row>
      <xdr:rowOff>47625</xdr:rowOff>
    </xdr:to>
    <xdr:sp macro="" textlink="">
      <xdr:nvSpPr>
        <xdr:cNvPr id="4" name="TextBox 3"/>
        <xdr:cNvSpPr txBox="1"/>
      </xdr:nvSpPr>
      <xdr:spPr>
        <a:xfrm>
          <a:off x="180975" y="14011275"/>
          <a:ext cx="7829550" cy="30670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baseline="0">
              <a:solidFill>
                <a:schemeClr val="dk1"/>
              </a:solidFill>
              <a:latin typeface="+mn-lt"/>
              <a:ea typeface="+mn-ea"/>
              <a:cs typeface="+mn-cs"/>
            </a:rPr>
            <a:t>Land (Examples) :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050" b="1" baseline="0">
              <a:solidFill>
                <a:schemeClr val="dk1"/>
              </a:solidFill>
              <a:latin typeface="+mn-lt"/>
              <a:ea typeface="+mn-ea"/>
              <a:cs typeface="+mn-cs"/>
            </a:rPr>
            <a:t>Acres: </a:t>
          </a:r>
          <a:r>
            <a:rPr lang="en-US" sz="1050">
              <a:solidFill>
                <a:schemeClr val="dk1"/>
              </a:solidFill>
              <a:latin typeface="+mn-lt"/>
              <a:ea typeface="+mn-ea"/>
              <a:cs typeface="+mn-cs"/>
            </a:rPr>
            <a:t>Provide the total number of acres associated with each land asset record.</a:t>
          </a:r>
          <a:r>
            <a:rPr lang="en-US" sz="1050" b="0" baseline="0">
              <a:solidFill>
                <a:schemeClr val="dk1"/>
              </a:solidFill>
              <a:latin typeface="+mn-lt"/>
              <a:ea typeface="+mn-ea"/>
              <a:cs typeface="+mn-cs"/>
            </a:rPr>
            <a:t> </a:t>
          </a:r>
          <a:endParaRPr lang="en-US" sz="1050"/>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a:p>
          <a:pPr lvl="1"/>
          <a:endParaRPr lang="en-US" sz="1050" baseline="0">
            <a:solidFill>
              <a:schemeClr val="dk1"/>
            </a:solidFill>
            <a:latin typeface="+mn-lt"/>
            <a:ea typeface="+mn-ea"/>
            <a:cs typeface="+mn-cs"/>
          </a:endParaRPr>
        </a:p>
      </xdr:txBody>
    </xdr:sp>
    <xdr:clientData/>
  </xdr:twoCellAnchor>
  <xdr:twoCellAnchor>
    <xdr:from>
      <xdr:col>0</xdr:col>
      <xdr:colOff>0</xdr:colOff>
      <xdr:row>36</xdr:row>
      <xdr:rowOff>0</xdr:rowOff>
    </xdr:from>
    <xdr:to>
      <xdr:col>4</xdr:col>
      <xdr:colOff>200025</xdr:colOff>
      <xdr:row>67</xdr:row>
      <xdr:rowOff>180975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63</xdr:row>
      <xdr:rowOff>0</xdr:rowOff>
    </xdr:from>
    <xdr:to>
      <xdr:col>3</xdr:col>
      <xdr:colOff>942975</xdr:colOff>
      <xdr:row>67</xdr:row>
      <xdr:rowOff>38100</xdr:rowOff>
    </xdr:to>
    <xdr:sp macro="" textlink="">
      <xdr:nvSpPr>
        <xdr:cNvPr id="3" name="TextBox 2"/>
        <xdr:cNvSpPr txBox="1"/>
      </xdr:nvSpPr>
      <xdr:spPr>
        <a:xfrm>
          <a:off x="142875" y="11820525"/>
          <a:ext cx="4905375" cy="8001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baseline="0">
              <a:solidFill>
                <a:schemeClr val="dk1"/>
              </a:solidFill>
              <a:latin typeface="+mn-lt"/>
              <a:ea typeface="+mn-ea"/>
              <a:cs typeface="+mn-cs"/>
            </a:rPr>
            <a:t>Land (Examples) :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050" b="1" baseline="0">
              <a:solidFill>
                <a:schemeClr val="dk1"/>
              </a:solidFill>
              <a:latin typeface="+mn-lt"/>
              <a:ea typeface="+mn-ea"/>
              <a:cs typeface="+mn-cs"/>
            </a:rPr>
            <a:t>Acres: </a:t>
          </a:r>
          <a:r>
            <a:rPr lang="en-US" sz="1050">
              <a:solidFill>
                <a:schemeClr val="dk1"/>
              </a:solidFill>
              <a:latin typeface="+mn-lt"/>
              <a:ea typeface="+mn-ea"/>
              <a:cs typeface="+mn-cs"/>
            </a:rPr>
            <a:t>Provide the total number of acres associated with each land asset record.</a:t>
          </a:r>
          <a:r>
            <a:rPr lang="en-US" sz="1050" b="0" baseline="0">
              <a:solidFill>
                <a:schemeClr val="dk1"/>
              </a:solidFill>
              <a:latin typeface="+mn-lt"/>
              <a:ea typeface="+mn-ea"/>
              <a:cs typeface="+mn-cs"/>
            </a:rPr>
            <a:t> </a:t>
          </a:r>
          <a:endParaRPr lang="en-US" sz="1050"/>
        </a:p>
        <a:p>
          <a:endParaRPr lang="en-US" sz="500" baseline="0">
            <a:solidFill>
              <a:schemeClr val="dk1"/>
            </a:solidFill>
            <a:latin typeface="+mn-lt"/>
            <a:ea typeface="+mn-ea"/>
            <a:cs typeface="+mn-cs"/>
          </a:endParaRPr>
        </a:p>
        <a:p>
          <a:pPr lvl="1"/>
          <a:endParaRPr lang="en-US" sz="1050"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9526</xdr:colOff>
      <xdr:row>65</xdr:row>
      <xdr:rowOff>28575</xdr:rowOff>
    </xdr:from>
    <xdr:to>
      <xdr:col>4</xdr:col>
      <xdr:colOff>981076</xdr:colOff>
      <xdr:row>87</xdr:row>
      <xdr:rowOff>142875</xdr:rowOff>
    </xdr:to>
    <xdr:sp macro="" textlink="">
      <xdr:nvSpPr>
        <xdr:cNvPr id="4" name="TextBox 3"/>
        <xdr:cNvSpPr txBox="1"/>
      </xdr:nvSpPr>
      <xdr:spPr>
        <a:xfrm>
          <a:off x="9526" y="12877800"/>
          <a:ext cx="5638800" cy="4305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r>
            <a:rPr lang="en-US" sz="1050" b="1" baseline="0"/>
            <a:t>Structures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Airfields Pavements, Harbors and Ports, Parking Structures, Utility Systems </a:t>
          </a:r>
        </a:p>
        <a:p>
          <a:endParaRPr lang="en-US" sz="500" b="1" baseline="0"/>
        </a:p>
        <a:p>
          <a:r>
            <a:rPr lang="en-US" sz="1050" b="1" baseline="0"/>
            <a:t>Land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Agriculture, Grazing, Forest and Wildlife, Navigation and Traffic Aids </a:t>
          </a:r>
        </a:p>
        <a:p>
          <a:endParaRPr lang="en-US" sz="500" b="0" baseline="0"/>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p>
        <a:p>
          <a:pPr lvl="1"/>
          <a:r>
            <a:rPr lang="en-US" sz="1100">
              <a:solidFill>
                <a:schemeClr val="dk1"/>
              </a:solidFill>
              <a:latin typeface="+mn-lt"/>
              <a:ea typeface="+mn-ea"/>
              <a:cs typeface="+mn-cs"/>
            </a:rPr>
            <a:t>- Roads/grounds expenses (includes grounds maintenance, landscaping, and snow and ice removal from roads, piers, and airfields).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71</xdr:row>
      <xdr:rowOff>66675</xdr:rowOff>
    </xdr:from>
    <xdr:to>
      <xdr:col>6</xdr:col>
      <xdr:colOff>1123950</xdr:colOff>
      <xdr:row>94</xdr:row>
      <xdr:rowOff>66675</xdr:rowOff>
    </xdr:to>
    <xdr:sp macro="" textlink="">
      <xdr:nvSpPr>
        <xdr:cNvPr id="5" name="TextBox 4"/>
        <xdr:cNvSpPr txBox="1"/>
      </xdr:nvSpPr>
      <xdr:spPr>
        <a:xfrm>
          <a:off x="219075" y="14068425"/>
          <a:ext cx="8372475" cy="43815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r>
            <a:rPr lang="en-US" sz="1050" b="1" baseline="0"/>
            <a:t>Structures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Airfields Pavements, Harbors and Ports, Parking Structures, Utility Systems </a:t>
          </a:r>
        </a:p>
        <a:p>
          <a:endParaRPr lang="en-US" sz="500" b="1" baseline="0"/>
        </a:p>
        <a:p>
          <a:r>
            <a:rPr lang="en-US" sz="1050" b="1" baseline="0"/>
            <a:t>Land </a:t>
          </a:r>
          <a:r>
            <a:rPr lang="en-US" sz="1050" b="1" baseline="0">
              <a:solidFill>
                <a:schemeClr val="dk1"/>
              </a:solidFill>
              <a:latin typeface="+mn-lt"/>
              <a:ea typeface="+mn-ea"/>
              <a:cs typeface="+mn-cs"/>
            </a:rPr>
            <a:t>(Examples) : </a:t>
          </a:r>
          <a:r>
            <a:rPr lang="en-US" sz="1050" b="0" baseline="0">
              <a:solidFill>
                <a:schemeClr val="dk1"/>
              </a:solidFill>
              <a:latin typeface="+mn-lt"/>
              <a:ea typeface="+mn-ea"/>
              <a:cs typeface="+mn-cs"/>
            </a:rPr>
            <a:t>Agriculture, Grazing, Forest and Wildlife, Navigation and Traffic Aids </a:t>
          </a:r>
        </a:p>
        <a:p>
          <a:endParaRPr lang="en-US" sz="5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latin typeface="+mn-lt"/>
              <a:ea typeface="+mn-ea"/>
              <a:cs typeface="+mn-cs"/>
            </a:rPr>
            <a:t>Disposition:  </a:t>
          </a:r>
          <a:r>
            <a:rPr lang="en-US" sz="1100">
              <a:solidFill>
                <a:schemeClr val="dk1"/>
              </a:solidFill>
              <a:latin typeface="+mn-lt"/>
              <a:ea typeface="+mn-ea"/>
              <a:cs typeface="+mn-cs"/>
            </a:rPr>
            <a:t>Agencies are required to provide all assets that have exited the Federal portfolio of assets during the reporting fiscal year.  This will include, but is not limited to, sales, Federal transfers, public benefit conveyances, and demolitions.  </a:t>
          </a:r>
          <a:r>
            <a:rPr lang="en-US" sz="1100" b="1" i="1">
              <a:solidFill>
                <a:schemeClr val="dk1"/>
              </a:solidFill>
              <a:latin typeface="+mn-lt"/>
              <a:ea typeface="+mn-ea"/>
              <a:cs typeface="+mn-cs"/>
            </a:rPr>
            <a:t>Disposition</a:t>
          </a:r>
          <a:r>
            <a:rPr lang="en-US" sz="1100">
              <a:solidFill>
                <a:schemeClr val="dk1"/>
              </a:solidFill>
              <a:latin typeface="+mn-lt"/>
              <a:ea typeface="+mn-ea"/>
              <a:cs typeface="+mn-cs"/>
            </a:rPr>
            <a:t> 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5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500" b="1"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p>
        <a:p>
          <a:pPr lvl="1"/>
          <a:r>
            <a:rPr lang="en-US" sz="1100">
              <a:solidFill>
                <a:schemeClr val="dk1"/>
              </a:solidFill>
              <a:latin typeface="+mn-lt"/>
              <a:ea typeface="+mn-ea"/>
              <a:cs typeface="+mn-cs"/>
            </a:rPr>
            <a:t>- Roads/grounds expenses (includes grounds maintenance, landscaping, and snow and ice removal from roads, piers, and airfields).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xdr:txBody>
    </xdr:sp>
    <xdr:clientData/>
  </xdr:twoCellAnchor>
  <xdr:twoCellAnchor>
    <xdr:from>
      <xdr:col>0</xdr:col>
      <xdr:colOff>0</xdr:colOff>
      <xdr:row>36</xdr:row>
      <xdr:rowOff>0</xdr:rowOff>
    </xdr:from>
    <xdr:to>
      <xdr:col>6</xdr:col>
      <xdr:colOff>28575</xdr:colOff>
      <xdr:row>66</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38100</xdr:colOff>
      <xdr:row>49</xdr:row>
      <xdr:rowOff>171450</xdr:rowOff>
    </xdr:from>
    <xdr:to>
      <xdr:col>6</xdr:col>
      <xdr:colOff>933450</xdr:colOff>
      <xdr:row>71</xdr:row>
      <xdr:rowOff>114300</xdr:rowOff>
    </xdr:to>
    <xdr:sp macro="" textlink="">
      <xdr:nvSpPr>
        <xdr:cNvPr id="5" name="TextBox 4"/>
        <xdr:cNvSpPr txBox="1"/>
      </xdr:nvSpPr>
      <xdr:spPr>
        <a:xfrm>
          <a:off x="219075" y="13973175"/>
          <a:ext cx="8067675" cy="4133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pPr marL="0" marR="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latin typeface="+mn-lt"/>
              <a:ea typeface="+mn-ea"/>
              <a:cs typeface="+mn-cs"/>
            </a:rPr>
            <a:t>Disposition:  </a:t>
          </a:r>
          <a:r>
            <a:rPr lang="en-US" sz="1100">
              <a:solidFill>
                <a:schemeClr val="dk1"/>
              </a:solidFill>
              <a:latin typeface="+mn-lt"/>
              <a:ea typeface="+mn-ea"/>
              <a:cs typeface="+mn-cs"/>
            </a:rPr>
            <a:t>Agencies are required to provide all assets that have exited the Federal portfolio of assets during the reporting fiscal year.  This will include, but is not limited to, sales, Federal transfers, public benefit conveyances, and demolitions.  </a:t>
          </a:r>
          <a:r>
            <a:rPr lang="en-US" sz="1100" b="1" i="1">
              <a:solidFill>
                <a:schemeClr val="dk1"/>
              </a:solidFill>
              <a:latin typeface="+mn-lt"/>
              <a:ea typeface="+mn-ea"/>
              <a:cs typeface="+mn-cs"/>
            </a:rPr>
            <a:t>Disposition</a:t>
          </a:r>
          <a:r>
            <a:rPr lang="en-US" sz="1100">
              <a:solidFill>
                <a:schemeClr val="dk1"/>
              </a:solidFill>
              <a:latin typeface="+mn-lt"/>
              <a:ea typeface="+mn-ea"/>
              <a:cs typeface="+mn-cs"/>
            </a:rPr>
            <a:t> 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5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a:solidFill>
                <a:schemeClr val="dk1"/>
              </a:solidFill>
              <a:latin typeface="+mn-lt"/>
              <a:ea typeface="+mn-ea"/>
              <a:cs typeface="+mn-cs"/>
            </a:rPr>
            <a:t>Disposition Method: </a:t>
          </a:r>
          <a:r>
            <a:rPr lang="en-US" sz="1050">
              <a:solidFill>
                <a:schemeClr val="dk1"/>
              </a:solidFill>
              <a:latin typeface="+mn-lt"/>
              <a:ea typeface="+mn-ea"/>
              <a:cs typeface="+mn-cs"/>
            </a:rPr>
            <a:t>Report one of the following six categories for the disposition method :  Public Benefit Conveyance, Federal Transfer, Sale, Demolition, Lease Termination, or Other.  </a:t>
          </a:r>
        </a:p>
        <a:p>
          <a:pPr marL="0" marR="0" indent="0" defTabSz="914400" eaLnBrk="1" fontAlgn="auto" latinLnBrk="0" hangingPunct="1">
            <a:lnSpc>
              <a:spcPct val="100000"/>
            </a:lnSpc>
            <a:spcBef>
              <a:spcPts val="0"/>
            </a:spcBef>
            <a:spcAft>
              <a:spcPts val="0"/>
            </a:spcAft>
            <a:buClrTx/>
            <a:buSzTx/>
            <a:buFontTx/>
            <a:buNone/>
            <a:tabLst/>
            <a:defRPr/>
          </a:pPr>
          <a:endParaRPr lang="en-US" sz="1100" b="1" i="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latin typeface="+mn-lt"/>
              <a:ea typeface="+mn-ea"/>
              <a:cs typeface="+mn-cs"/>
            </a:rPr>
            <a:t>Disposition Value</a:t>
          </a:r>
          <a:r>
            <a:rPr lang="en-US" sz="1100">
              <a:solidFill>
                <a:schemeClr val="dk1"/>
              </a:solidFill>
              <a:latin typeface="+mn-lt"/>
              <a:ea typeface="+mn-ea"/>
              <a:cs typeface="+mn-cs"/>
            </a:rPr>
            <a:t>: is only reported for Sale and subcategories Negotiated or Public Sale.  The Disposition Value to report is the assets Sales Price. </a:t>
          </a:r>
          <a:endParaRPr lang="en-US" sz="5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500" b="1"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p>
        <a:p>
          <a:pPr lvl="1"/>
          <a:r>
            <a:rPr lang="en-US" sz="1100">
              <a:solidFill>
                <a:schemeClr val="dk1"/>
              </a:solidFill>
              <a:latin typeface="+mn-lt"/>
              <a:ea typeface="+mn-ea"/>
              <a:cs typeface="+mn-cs"/>
            </a:rPr>
            <a:t>- Roads/grounds expenses (includes grounds maintenance, landscaping, and snow and ice removal from roads, piers, and airfields).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a:p>
          <a:endParaRPr lang="en-US" sz="1050">
            <a:solidFill>
              <a:schemeClr val="dk1"/>
            </a:solidFill>
            <a:latin typeface="+mn-lt"/>
            <a:ea typeface="+mn-ea"/>
            <a:cs typeface="+mn-cs"/>
          </a:endParaRPr>
        </a:p>
      </xdr:txBody>
    </xdr:sp>
    <xdr:clientData/>
  </xdr:twoCellAnchor>
  <xdr:twoCellAnchor>
    <xdr:from>
      <xdr:col>0</xdr:col>
      <xdr:colOff>171450</xdr:colOff>
      <xdr:row>29</xdr:row>
      <xdr:rowOff>66675</xdr:rowOff>
    </xdr:from>
    <xdr:to>
      <xdr:col>6</xdr:col>
      <xdr:colOff>1076325</xdr:colOff>
      <xdr:row>44</xdr:row>
      <xdr:rowOff>57149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16</xdr:row>
      <xdr:rowOff>28576</xdr:rowOff>
    </xdr:from>
    <xdr:to>
      <xdr:col>5</xdr:col>
      <xdr:colOff>323850</xdr:colOff>
      <xdr:row>29</xdr:row>
      <xdr:rowOff>9526</xdr:rowOff>
    </xdr:to>
    <xdr:sp macro="" textlink="">
      <xdr:nvSpPr>
        <xdr:cNvPr id="2" name="TextBox 1"/>
        <xdr:cNvSpPr txBox="1"/>
      </xdr:nvSpPr>
      <xdr:spPr>
        <a:xfrm>
          <a:off x="180976" y="3228976"/>
          <a:ext cx="7105649" cy="24574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Each asset where the </a:t>
          </a:r>
          <a:r>
            <a:rPr lang="en-US" sz="1100" b="1" i="1">
              <a:solidFill>
                <a:schemeClr val="dk1"/>
              </a:solidFill>
              <a:latin typeface="+mn-lt"/>
              <a:ea typeface="+mn-ea"/>
              <a:cs typeface="+mn-cs"/>
            </a:rPr>
            <a:t>Legal Interest</a:t>
          </a:r>
          <a:r>
            <a:rPr lang="en-US" sz="1100">
              <a:solidFill>
                <a:schemeClr val="dk1"/>
              </a:solidFill>
              <a:latin typeface="+mn-lt"/>
              <a:ea typeface="+mn-ea"/>
              <a:cs typeface="+mn-cs"/>
            </a:rPr>
            <a:t> equals “owned” or “museum trust” will have one of the following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attributes (valid codes are in parentheses): </a:t>
          </a:r>
        </a:p>
        <a:p>
          <a:pPr lvl="1"/>
          <a:r>
            <a:rPr lang="en-US" sz="1100" b="1">
              <a:solidFill>
                <a:schemeClr val="dk1"/>
              </a:solidFill>
              <a:latin typeface="+mn-lt"/>
              <a:ea typeface="+mn-ea"/>
              <a:cs typeface="+mn-cs"/>
            </a:rPr>
            <a:t>National Historic Landmark – NHL (1)</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(2)</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(3)</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(4)</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(5)</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(6)</a:t>
          </a:r>
        </a:p>
        <a:p>
          <a:pPr lvl="1"/>
          <a:endParaRPr lang="en-US" sz="500">
            <a:solidFill>
              <a:schemeClr val="dk1"/>
            </a:solidFill>
            <a:latin typeface="+mn-lt"/>
            <a:ea typeface="+mn-ea"/>
            <a:cs typeface="+mn-cs"/>
          </a:endParaRPr>
        </a:p>
        <a:p>
          <a:r>
            <a:rPr lang="en-US" sz="1100" b="1">
              <a:solidFill>
                <a:schemeClr val="dk1"/>
              </a:solidFill>
              <a:latin typeface="+mn-lt"/>
              <a:ea typeface="+mn-ea"/>
              <a:cs typeface="+mn-cs"/>
            </a:rPr>
            <a:t>Note:</a:t>
          </a:r>
          <a:r>
            <a:rPr lang="en-US" sz="1100">
              <a:solidFill>
                <a:schemeClr val="dk1"/>
              </a:solidFill>
              <a:latin typeface="+mn-lt"/>
              <a:ea typeface="+mn-ea"/>
              <a:cs typeface="+mn-cs"/>
            </a:rPr>
            <a:t>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EO 13007 and Section 304 of the National Historic Preservation Act.</a:t>
          </a:r>
          <a:endParaRPr lang="en-US" sz="1050">
            <a:solidFill>
              <a:schemeClr val="dk1"/>
            </a:solidFill>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28576</xdr:colOff>
      <xdr:row>66</xdr:row>
      <xdr:rowOff>161926</xdr:rowOff>
    </xdr:from>
    <xdr:to>
      <xdr:col>4</xdr:col>
      <xdr:colOff>0</xdr:colOff>
      <xdr:row>79</xdr:row>
      <xdr:rowOff>180976</xdr:rowOff>
    </xdr:to>
    <xdr:sp macro="" textlink="">
      <xdr:nvSpPr>
        <xdr:cNvPr id="2" name="TextBox 1"/>
        <xdr:cNvSpPr txBox="1"/>
      </xdr:nvSpPr>
      <xdr:spPr>
        <a:xfrm>
          <a:off x="209551" y="13544551"/>
          <a:ext cx="7534274" cy="24955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Each asset where the </a:t>
          </a:r>
          <a:r>
            <a:rPr lang="en-US" sz="1100" b="1" i="1">
              <a:solidFill>
                <a:schemeClr val="dk1"/>
              </a:solidFill>
              <a:latin typeface="+mn-lt"/>
              <a:ea typeface="+mn-ea"/>
              <a:cs typeface="+mn-cs"/>
            </a:rPr>
            <a:t>Legal Interest</a:t>
          </a:r>
          <a:r>
            <a:rPr lang="en-US" sz="1100">
              <a:solidFill>
                <a:schemeClr val="dk1"/>
              </a:solidFill>
              <a:latin typeface="+mn-lt"/>
              <a:ea typeface="+mn-ea"/>
              <a:cs typeface="+mn-cs"/>
            </a:rPr>
            <a:t> equals “owned” or “museum trust” will have one of the following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attributes (valid codes are in parentheses): </a:t>
          </a:r>
        </a:p>
        <a:p>
          <a:pPr lvl="1"/>
          <a:r>
            <a:rPr lang="en-US" sz="1100" b="1">
              <a:solidFill>
                <a:schemeClr val="dk1"/>
              </a:solidFill>
              <a:latin typeface="+mn-lt"/>
              <a:ea typeface="+mn-ea"/>
              <a:cs typeface="+mn-cs"/>
            </a:rPr>
            <a:t>National Historic Landmark – NHL (1)</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(2)</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(3)</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(4)</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(5)</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(6)</a:t>
          </a:r>
        </a:p>
        <a:p>
          <a:pPr lvl="1"/>
          <a:endParaRPr lang="en-US" sz="500">
            <a:solidFill>
              <a:schemeClr val="dk1"/>
            </a:solidFill>
            <a:latin typeface="+mn-lt"/>
            <a:ea typeface="+mn-ea"/>
            <a:cs typeface="+mn-cs"/>
          </a:endParaRPr>
        </a:p>
        <a:p>
          <a:r>
            <a:rPr lang="en-US" sz="1100" b="1">
              <a:solidFill>
                <a:schemeClr val="dk1"/>
              </a:solidFill>
              <a:latin typeface="+mn-lt"/>
              <a:ea typeface="+mn-ea"/>
              <a:cs typeface="+mn-cs"/>
            </a:rPr>
            <a:t>Note:</a:t>
          </a:r>
          <a:r>
            <a:rPr lang="en-US" sz="1100">
              <a:solidFill>
                <a:schemeClr val="dk1"/>
              </a:solidFill>
              <a:latin typeface="+mn-lt"/>
              <a:ea typeface="+mn-ea"/>
              <a:cs typeface="+mn-cs"/>
            </a:rPr>
            <a:t>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EO 13007 and Section 304 of the National Historic Preservation Act.</a:t>
          </a:r>
          <a:endParaRPr lang="en-US" sz="1050">
            <a:solidFill>
              <a:schemeClr val="dk1"/>
            </a:solidFill>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57151</xdr:colOff>
      <xdr:row>58</xdr:row>
      <xdr:rowOff>47626</xdr:rowOff>
    </xdr:from>
    <xdr:to>
      <xdr:col>6</xdr:col>
      <xdr:colOff>1038225</xdr:colOff>
      <xdr:row>68</xdr:row>
      <xdr:rowOff>133350</xdr:rowOff>
    </xdr:to>
    <xdr:sp macro="" textlink="">
      <xdr:nvSpPr>
        <xdr:cNvPr id="3" name="TextBox 2"/>
        <xdr:cNvSpPr txBox="1"/>
      </xdr:nvSpPr>
      <xdr:spPr>
        <a:xfrm>
          <a:off x="57151" y="12030076"/>
          <a:ext cx="8048624" cy="199072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Each asset where the </a:t>
          </a:r>
          <a:r>
            <a:rPr lang="en-US" sz="1100" b="1" i="1">
              <a:solidFill>
                <a:schemeClr val="dk1"/>
              </a:solidFill>
              <a:latin typeface="+mn-lt"/>
              <a:ea typeface="+mn-ea"/>
              <a:cs typeface="+mn-cs"/>
            </a:rPr>
            <a:t>Legal Interest</a:t>
          </a:r>
          <a:r>
            <a:rPr lang="en-US" sz="1100">
              <a:solidFill>
                <a:schemeClr val="dk1"/>
              </a:solidFill>
              <a:latin typeface="+mn-lt"/>
              <a:ea typeface="+mn-ea"/>
              <a:cs typeface="+mn-cs"/>
            </a:rPr>
            <a:t> equals “owned” or “museum trust” will have one of the following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attributes (valid codes are in parentheses): </a:t>
          </a:r>
        </a:p>
        <a:p>
          <a:pPr lvl="1"/>
          <a:r>
            <a:rPr lang="en-US" sz="1100" b="1">
              <a:solidFill>
                <a:schemeClr val="dk1"/>
              </a:solidFill>
              <a:latin typeface="+mn-lt"/>
              <a:ea typeface="+mn-ea"/>
              <a:cs typeface="+mn-cs"/>
            </a:rPr>
            <a:t>National Historic Landmark – NHL (1)</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(2)</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(3)</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(4)</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(5)</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(6)</a:t>
          </a:r>
        </a:p>
        <a:p>
          <a:pPr lvl="1"/>
          <a:endParaRPr lang="en-US" sz="500">
            <a:solidFill>
              <a:schemeClr val="dk1"/>
            </a:solidFill>
            <a:latin typeface="+mn-lt"/>
            <a:ea typeface="+mn-ea"/>
            <a:cs typeface="+mn-cs"/>
          </a:endParaRPr>
        </a:p>
        <a:p>
          <a:r>
            <a:rPr lang="en-US" sz="1100" b="1">
              <a:solidFill>
                <a:schemeClr val="dk1"/>
              </a:solidFill>
              <a:latin typeface="+mn-lt"/>
              <a:ea typeface="+mn-ea"/>
              <a:cs typeface="+mn-cs"/>
            </a:rPr>
            <a:t>Note:</a:t>
          </a:r>
          <a:r>
            <a:rPr lang="en-US" sz="1100">
              <a:solidFill>
                <a:schemeClr val="dk1"/>
              </a:solidFill>
              <a:latin typeface="+mn-lt"/>
              <a:ea typeface="+mn-ea"/>
              <a:cs typeface="+mn-cs"/>
            </a:rPr>
            <a:t>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EO 13007 and Section 304 of the National Historic Preservation Act.</a:t>
          </a:r>
          <a:endParaRPr lang="en-US" sz="1050">
            <a:solidFill>
              <a:schemeClr val="dk1"/>
            </a:solidFill>
            <a:latin typeface="+mn-lt"/>
            <a:ea typeface="+mn-ea"/>
            <a:cs typeface="+mn-cs"/>
          </a:endParaRPr>
        </a:p>
      </xdr:txBody>
    </xdr:sp>
    <xdr:clientData/>
  </xdr:twoCellAnchor>
  <xdr:twoCellAnchor>
    <xdr:from>
      <xdr:col>0</xdr:col>
      <xdr:colOff>133349</xdr:colOff>
      <xdr:row>34</xdr:row>
      <xdr:rowOff>9526</xdr:rowOff>
    </xdr:from>
    <xdr:to>
      <xdr:col>4</xdr:col>
      <xdr:colOff>971549</xdr:colOff>
      <xdr:row>57</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18</xdr:row>
      <xdr:rowOff>114300</xdr:rowOff>
    </xdr:from>
    <xdr:ext cx="184731" cy="264560"/>
    <xdr:sp macro="" textlink="">
      <xdr:nvSpPr>
        <xdr:cNvPr id="4" name="TextBox 3"/>
        <xdr:cNvSpPr txBox="1"/>
      </xdr:nvSpPr>
      <xdr:spPr>
        <a:xfrm>
          <a:off x="10048875" y="520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0</xdr:colOff>
      <xdr:row>13</xdr:row>
      <xdr:rowOff>0</xdr:rowOff>
    </xdr:from>
    <xdr:to>
      <xdr:col>6</xdr:col>
      <xdr:colOff>1019175</xdr:colOff>
      <xdr:row>29</xdr:row>
      <xdr:rowOff>19049</xdr:rowOff>
    </xdr:to>
    <xdr:sp macro="" textlink="">
      <xdr:nvSpPr>
        <xdr:cNvPr id="5" name="TextBox 4"/>
        <xdr:cNvSpPr txBox="1"/>
      </xdr:nvSpPr>
      <xdr:spPr>
        <a:xfrm>
          <a:off x="0" y="2800350"/>
          <a:ext cx="8362950" cy="30670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and is designated as Square Feet (SF). </a:t>
          </a:r>
          <a:endParaRPr lang="en-US" sz="1050"/>
        </a:p>
        <a:p>
          <a:endParaRPr lang="en-US" sz="500">
            <a:solidFill>
              <a:schemeClr val="dk1"/>
            </a:solidFill>
            <a:latin typeface="+mn-lt"/>
            <a:ea typeface="+mn-ea"/>
            <a:cs typeface="+mn-cs"/>
          </a:endParaRPr>
        </a:p>
        <a:p>
          <a:r>
            <a:rPr lang="en-US" sz="1050" b="1">
              <a:solidFill>
                <a:schemeClr val="dk1"/>
              </a:solidFill>
              <a:latin typeface="+mn-lt"/>
              <a:ea typeface="+mn-ea"/>
              <a:cs typeface="+mn-cs"/>
            </a:rPr>
            <a:t>Owned and Otherwise Managed Annual Operating and Maintenance Costs</a:t>
          </a:r>
          <a:r>
            <a:rPr lang="en-US" sz="1050" b="1" i="1">
              <a:solidFill>
                <a:schemeClr val="dk1"/>
              </a:solidFill>
              <a:latin typeface="+mn-lt"/>
              <a:ea typeface="+mn-ea"/>
              <a:cs typeface="+mn-cs"/>
            </a:rPr>
            <a:t> </a:t>
          </a:r>
          <a:r>
            <a:rPr lang="en-US" sz="1050">
              <a:solidFill>
                <a:schemeClr val="dk1"/>
              </a:solidFill>
              <a:latin typeface="+mn-lt"/>
              <a:ea typeface="+mn-ea"/>
              <a:cs typeface="+mn-cs"/>
            </a:rPr>
            <a:t>consists of the following:</a:t>
          </a:r>
        </a:p>
        <a:p>
          <a:pPr lvl="1"/>
          <a:r>
            <a:rPr lang="en-US" sz="1050">
              <a:solidFill>
                <a:schemeClr val="dk1"/>
              </a:solidFill>
              <a:latin typeface="+mn-lt"/>
              <a:ea typeface="+mn-ea"/>
              <a:cs typeface="+mn-cs"/>
            </a:rPr>
            <a:t>- Recurring maintenance and repair costs.</a:t>
          </a:r>
        </a:p>
        <a:p>
          <a:pPr lvl="1"/>
          <a:r>
            <a:rPr lang="en-US" sz="1050">
              <a:solidFill>
                <a:schemeClr val="dk1"/>
              </a:solidFill>
              <a:latin typeface="+mn-lt"/>
              <a:ea typeface="+mn-ea"/>
              <a:cs typeface="+mn-cs"/>
            </a:rPr>
            <a:t>- Utilities (includes plant operation and purchase of energy).</a:t>
          </a:r>
        </a:p>
        <a:p>
          <a:pPr lvl="1"/>
          <a:r>
            <a:rPr lang="en-US" sz="1050">
              <a:solidFill>
                <a:schemeClr val="dk1"/>
              </a:solidFill>
              <a:latin typeface="+mn-lt"/>
              <a:ea typeface="+mn-ea"/>
              <a:cs typeface="+mn-cs"/>
            </a:rPr>
            <a:t>-</a:t>
          </a:r>
          <a:r>
            <a:rPr lang="en-US" sz="1050" baseline="0">
              <a:solidFill>
                <a:schemeClr val="dk1"/>
              </a:solidFill>
              <a:latin typeface="+mn-lt"/>
              <a:ea typeface="+mn-ea"/>
              <a:cs typeface="+mn-cs"/>
            </a:rPr>
            <a:t> </a:t>
          </a:r>
          <a:r>
            <a:rPr lang="en-US" sz="1050">
              <a:solidFill>
                <a:schemeClr val="dk1"/>
              </a:solidFill>
              <a:latin typeface="+mn-lt"/>
              <a:ea typeface="+mn-ea"/>
              <a:cs typeface="+mn-cs"/>
            </a:rPr>
            <a:t>Cleaning and/or janitorial costs (includes pest control, refuse collection, and disposal to include recycling operations).</a:t>
          </a:r>
        </a:p>
        <a:p>
          <a:pPr lvl="1"/>
          <a:r>
            <a:rPr lang="en-US" sz="1050">
              <a:solidFill>
                <a:schemeClr val="dk1"/>
              </a:solidFill>
              <a:latin typeface="+mn-lt"/>
              <a:ea typeface="+mn-ea"/>
              <a:cs typeface="+mn-cs"/>
            </a:rPr>
            <a:t>- Roads/grounds expenses (includes grounds maintenance, landscaping, and snow and ice removal from roads, piers, and airfields).</a:t>
          </a:r>
        </a:p>
        <a:p>
          <a:pPr lvl="1"/>
          <a:endParaRPr lang="en-US" sz="500">
            <a:solidFill>
              <a:schemeClr val="dk1"/>
            </a:solidFill>
            <a:latin typeface="+mn-lt"/>
            <a:ea typeface="+mn-ea"/>
            <a:cs typeface="+mn-cs"/>
          </a:endParaRPr>
        </a:p>
        <a:p>
          <a:r>
            <a:rPr lang="en-US" sz="1050" b="1">
              <a:solidFill>
                <a:schemeClr val="dk1"/>
              </a:solidFill>
              <a:latin typeface="+mn-lt"/>
              <a:ea typeface="+mn-ea"/>
              <a:cs typeface="+mn-cs"/>
            </a:rPr>
            <a:t>Lease Costs </a:t>
          </a:r>
          <a:r>
            <a:rPr lang="en-US" sz="1050">
              <a:solidFill>
                <a:schemeClr val="dk1"/>
              </a:solidFill>
              <a:latin typeface="+mn-lt"/>
              <a:ea typeface="+mn-ea"/>
              <a:cs typeface="+mn-cs"/>
            </a:rPr>
            <a:t>for leased assets</a:t>
          </a:r>
          <a:r>
            <a:rPr lang="en-US" sz="1050" b="1">
              <a:solidFill>
                <a:schemeClr val="dk1"/>
              </a:solidFill>
              <a:latin typeface="+mn-lt"/>
              <a:ea typeface="+mn-ea"/>
              <a:cs typeface="+mn-cs"/>
            </a:rPr>
            <a:t> </a:t>
          </a:r>
          <a:r>
            <a:rPr lang="en-US" sz="1050">
              <a:solidFill>
                <a:schemeClr val="dk1"/>
              </a:solidFill>
              <a:latin typeface="+mn-lt"/>
              <a:ea typeface="+mn-ea"/>
              <a:cs typeface="+mn-cs"/>
            </a:rPr>
            <a:t>are comprised of two sub elements:  Lease Annual Rent to Lessor and Lease Annual Operating and Maintenance Costs.  Agencies are to provide full year costs.</a:t>
          </a:r>
        </a:p>
        <a:p>
          <a:pPr lvl="1"/>
          <a:r>
            <a:rPr lang="en-US" sz="1050" b="1">
              <a:solidFill>
                <a:schemeClr val="dk1"/>
              </a:solidFill>
              <a:latin typeface="+mn-lt"/>
              <a:ea typeface="+mn-ea"/>
              <a:cs typeface="+mn-cs"/>
            </a:rPr>
            <a:t>Lease Annual Rent to Lessor</a:t>
          </a:r>
          <a:r>
            <a:rPr lang="en-US" sz="1050">
              <a:solidFill>
                <a:schemeClr val="dk1"/>
              </a:solidFill>
              <a:latin typeface="+mn-lt"/>
              <a:ea typeface="+mn-ea"/>
              <a:cs typeface="+mn-cs"/>
            </a:rPr>
            <a:t> – Provide the net rent to the lessor.  This is the fully serviced rental to the lessor minus the annual operating and maintenance costs.</a:t>
          </a:r>
        </a:p>
        <a:p>
          <a:pPr lvl="1"/>
          <a:r>
            <a:rPr lang="en-US" sz="1050" b="1">
              <a:solidFill>
                <a:schemeClr val="dk1"/>
              </a:solidFill>
              <a:latin typeface="+mn-lt"/>
              <a:ea typeface="+mn-ea"/>
              <a:cs typeface="+mn-cs"/>
            </a:rPr>
            <a:t>Lease Annual Operating and Maintenance Costs</a:t>
          </a:r>
          <a:r>
            <a:rPr lang="en-US" sz="105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47625</xdr:colOff>
      <xdr:row>61</xdr:row>
      <xdr:rowOff>38100</xdr:rowOff>
    </xdr:from>
    <xdr:to>
      <xdr:col>5</xdr:col>
      <xdr:colOff>571500</xdr:colOff>
      <xdr:row>72</xdr:row>
      <xdr:rowOff>123825</xdr:rowOff>
    </xdr:to>
    <xdr:sp macro="" textlink="">
      <xdr:nvSpPr>
        <xdr:cNvPr id="5" name="TextBox 4"/>
        <xdr:cNvSpPr txBox="1"/>
      </xdr:nvSpPr>
      <xdr:spPr>
        <a:xfrm>
          <a:off x="228600" y="11772900"/>
          <a:ext cx="8705850" cy="2181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aseline="0">
              <a:solidFill>
                <a:schemeClr val="dk1"/>
              </a:solidFill>
              <a:latin typeface="+mn-lt"/>
              <a:ea typeface="+mn-ea"/>
              <a:cs typeface="+mn-cs"/>
            </a:rPr>
            <a:t>Office, Laboratories, Hospital, Warehouse</a:t>
          </a:r>
          <a:endParaRPr lang="en-US"/>
        </a:p>
        <a:p>
          <a:pPr algn="l"/>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and is designated as Square Feet (SF). </a:t>
          </a:r>
          <a:endParaRPr lang="en-US" sz="1100">
            <a:solidFill>
              <a:schemeClr val="dk1"/>
            </a:solidFill>
            <a:latin typeface="+mn-lt"/>
            <a:ea typeface="+mn-ea"/>
            <a:cs typeface="+mn-cs"/>
          </a:endParaRPr>
        </a:p>
        <a:p>
          <a:endParaRPr lang="en-US" sz="600" baseline="0"/>
        </a:p>
        <a:p>
          <a:r>
            <a:rPr lang="en-US" sz="1100" b="1">
              <a:solidFill>
                <a:schemeClr val="dk1"/>
              </a:solidFill>
              <a:latin typeface="+mn-lt"/>
              <a:ea typeface="+mn-ea"/>
              <a:cs typeface="+mn-cs"/>
            </a:rPr>
            <a:t> </a:t>
          </a:r>
          <a:r>
            <a:rPr lang="en-US" sz="1100" b="1" i="1">
              <a:solidFill>
                <a:schemeClr val="dk1"/>
              </a:solidFill>
              <a:latin typeface="+mn-lt"/>
              <a:ea typeface="+mn-ea"/>
              <a:cs typeface="+mn-cs"/>
            </a:rPr>
            <a:t>Sustainability</a:t>
          </a:r>
          <a:r>
            <a:rPr lang="en-US" sz="1100">
              <a:solidFill>
                <a:schemeClr val="dk1"/>
              </a:solidFill>
              <a:latin typeface="+mn-lt"/>
              <a:ea typeface="+mn-ea"/>
              <a:cs typeface="+mn-cs"/>
            </a:rPr>
            <a:t> reflects whether or not an asset meets the sustainability criteria set forth in Section 2 (g) (iii) of Executive Order 13514.  </a:t>
          </a:r>
          <a:endParaRPr lang="en-US" sz="1100" b="1">
            <a:solidFill>
              <a:schemeClr val="dk1"/>
            </a:solidFill>
            <a:latin typeface="+mn-lt"/>
            <a:ea typeface="+mn-ea"/>
            <a:cs typeface="+mn-cs"/>
          </a:endParaRPr>
        </a:p>
        <a:p>
          <a:endParaRPr lang="en-US" sz="500">
            <a:solidFill>
              <a:schemeClr val="dk1"/>
            </a:solidFill>
            <a:latin typeface="+mn-lt"/>
            <a:ea typeface="+mn-ea"/>
            <a:cs typeface="+mn-cs"/>
          </a:endParaRPr>
        </a:p>
        <a:p>
          <a:pPr lvl="1"/>
          <a:r>
            <a:rPr lang="en-US" sz="1100" b="1" i="1">
              <a:solidFill>
                <a:schemeClr val="dk1"/>
              </a:solidFill>
              <a:latin typeface="+mn-lt"/>
              <a:ea typeface="+mn-ea"/>
              <a:cs typeface="+mn-cs"/>
            </a:rPr>
            <a:t>Yes (1) – </a:t>
          </a:r>
          <a:r>
            <a:rPr lang="en-US" sz="1100">
              <a:solidFill>
                <a:schemeClr val="dk1"/>
              </a:solidFill>
              <a:latin typeface="+mn-lt"/>
              <a:ea typeface="+mn-ea"/>
              <a:cs typeface="+mn-cs"/>
            </a:rPr>
            <a:t>asset has been evaluated and meets guidelines set forth in Section 2 (g) (iii) of Executive Order 13514</a:t>
          </a:r>
          <a:endParaRPr lang="en-US" sz="1050"/>
        </a:p>
        <a:p>
          <a:pPr lvl="1"/>
          <a:r>
            <a:rPr lang="en-US" sz="1100" b="1">
              <a:solidFill>
                <a:schemeClr val="dk1"/>
              </a:solidFill>
              <a:latin typeface="+mn-lt"/>
              <a:ea typeface="+mn-ea"/>
              <a:cs typeface="+mn-cs"/>
            </a:rPr>
            <a:t>No (2)</a:t>
          </a:r>
          <a:r>
            <a:rPr lang="en-US" sz="1100">
              <a:solidFill>
                <a:schemeClr val="dk1"/>
              </a:solidFill>
              <a:latin typeface="+mn-lt"/>
              <a:ea typeface="+mn-ea"/>
              <a:cs typeface="+mn-cs"/>
            </a:rPr>
            <a:t> – asset has been evaluated and does not meet guidelines set forth in Section 2 (g) (iii) of Executive Order 13514</a:t>
          </a:r>
          <a:endParaRPr lang="en-US" sz="1050"/>
        </a:p>
        <a:p>
          <a:pPr lvl="1"/>
          <a:r>
            <a:rPr lang="en-US" sz="1100" b="1">
              <a:solidFill>
                <a:schemeClr val="dk1"/>
              </a:solidFill>
              <a:latin typeface="+mn-lt"/>
              <a:ea typeface="+mn-ea"/>
              <a:cs typeface="+mn-cs"/>
            </a:rPr>
            <a:t>Not yet evaluated (3)</a:t>
          </a:r>
          <a:r>
            <a:rPr lang="en-US" sz="1100">
              <a:solidFill>
                <a:schemeClr val="dk1"/>
              </a:solidFill>
              <a:latin typeface="+mn-lt"/>
              <a:ea typeface="+mn-ea"/>
              <a:cs typeface="+mn-cs"/>
            </a:rPr>
            <a:t> – asset has not yet been evaluated on whether or not it meets guidelines set forth in Section 2 (g) (iii) of Executive Order 13514</a:t>
          </a:r>
          <a:endParaRPr lang="en-US" sz="1050"/>
        </a:p>
        <a:p>
          <a:pPr lvl="1"/>
          <a:r>
            <a:rPr lang="en-US" sz="1100" b="1">
              <a:solidFill>
                <a:schemeClr val="dk1"/>
              </a:solidFill>
              <a:latin typeface="+mn-lt"/>
              <a:ea typeface="+mn-ea"/>
              <a:cs typeface="+mn-cs"/>
            </a:rPr>
            <a:t>Not applicable (4)</a:t>
          </a:r>
          <a:r>
            <a:rPr lang="en-US" sz="1100">
              <a:solidFill>
                <a:schemeClr val="dk1"/>
              </a:solidFill>
              <a:latin typeface="+mn-lt"/>
              <a:ea typeface="+mn-ea"/>
              <a:cs typeface="+mn-cs"/>
            </a:rPr>
            <a:t> – guidelines set forth in Section 2 (g) (iii) of Executive Order 13514 do not apply to the asset. </a:t>
          </a:r>
          <a:r>
            <a:rPr lang="en-US" sz="1100" b="1">
              <a:solidFill>
                <a:schemeClr val="dk1"/>
              </a:solidFill>
              <a:latin typeface="+mn-lt"/>
              <a:ea typeface="+mn-ea"/>
              <a:cs typeface="+mn-cs"/>
            </a:rPr>
            <a:t>This includes assets that will be disposed of by the end of FY 2015.</a:t>
          </a:r>
          <a:endParaRPr lang="en-US" sz="1100">
            <a:solidFill>
              <a:schemeClr val="dk1"/>
            </a:solidFill>
            <a:latin typeface="+mn-lt"/>
            <a:ea typeface="+mn-ea"/>
            <a:cs typeface="+mn-cs"/>
          </a:endParaRPr>
        </a:p>
      </xdr:txBody>
    </xdr:sp>
    <xdr:clientData/>
  </xdr:twoCellAnchor>
  <xdr:twoCellAnchor>
    <xdr:from>
      <xdr:col>0</xdr:col>
      <xdr:colOff>0</xdr:colOff>
      <xdr:row>36</xdr:row>
      <xdr:rowOff>85725</xdr:rowOff>
    </xdr:from>
    <xdr:to>
      <xdr:col>4</xdr:col>
      <xdr:colOff>876300</xdr:colOff>
      <xdr:row>60</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5</xdr:col>
      <xdr:colOff>904874</xdr:colOff>
      <xdr:row>30</xdr:row>
      <xdr:rowOff>123825</xdr:rowOff>
    </xdr:from>
    <xdr:to>
      <xdr:col>11</xdr:col>
      <xdr:colOff>857250</xdr:colOff>
      <xdr:row>51</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333375</xdr:colOff>
      <xdr:row>30</xdr:row>
      <xdr:rowOff>123824</xdr:rowOff>
    </xdr:from>
    <xdr:to>
      <xdr:col>5</xdr:col>
      <xdr:colOff>381000</xdr:colOff>
      <xdr:row>49</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371474</xdr:colOff>
      <xdr:row>30</xdr:row>
      <xdr:rowOff>171450</xdr:rowOff>
    </xdr:from>
    <xdr:to>
      <xdr:col>5</xdr:col>
      <xdr:colOff>180974</xdr:colOff>
      <xdr:row>48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600074</xdr:colOff>
      <xdr:row>31</xdr:row>
      <xdr:rowOff>9525</xdr:rowOff>
    </xdr:from>
    <xdr:to>
      <xdr:col>11</xdr:col>
      <xdr:colOff>619124</xdr:colOff>
      <xdr:row>52</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0</xdr:colOff>
      <xdr:row>30</xdr:row>
      <xdr:rowOff>28575</xdr:rowOff>
    </xdr:from>
    <xdr:to>
      <xdr:col>20</xdr:col>
      <xdr:colOff>0</xdr:colOff>
      <xdr:row>55</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190498</xdr:rowOff>
    </xdr:from>
    <xdr:to>
      <xdr:col>8</xdr:col>
      <xdr:colOff>428625</xdr:colOff>
      <xdr:row>56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15</xdr:row>
      <xdr:rowOff>0</xdr:rowOff>
    </xdr:from>
    <xdr:to>
      <xdr:col>9</xdr:col>
      <xdr:colOff>371475</xdr:colOff>
      <xdr:row>26</xdr:row>
      <xdr:rowOff>152400</xdr:rowOff>
    </xdr:to>
    <xdr:sp macro="" textlink="">
      <xdr:nvSpPr>
        <xdr:cNvPr id="2" name="TextBox 1"/>
        <xdr:cNvSpPr txBox="1"/>
      </xdr:nvSpPr>
      <xdr:spPr>
        <a:xfrm>
          <a:off x="0" y="2743200"/>
          <a:ext cx="8010525" cy="22479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xdr:txBody>
    </xdr:sp>
    <xdr:clientData/>
  </xdr:twoCellAnchor>
  <xdr:twoCellAnchor>
    <xdr:from>
      <xdr:col>0</xdr:col>
      <xdr:colOff>0</xdr:colOff>
      <xdr:row>15</xdr:row>
      <xdr:rowOff>1</xdr:rowOff>
    </xdr:from>
    <xdr:to>
      <xdr:col>9</xdr:col>
      <xdr:colOff>409574</xdr:colOff>
      <xdr:row>31</xdr:row>
      <xdr:rowOff>19051</xdr:rowOff>
    </xdr:to>
    <xdr:sp macro="" textlink="">
      <xdr:nvSpPr>
        <xdr:cNvPr id="3" name="TextBox 2"/>
        <xdr:cNvSpPr txBox="1"/>
      </xdr:nvSpPr>
      <xdr:spPr>
        <a:xfrm>
          <a:off x="0" y="2962276"/>
          <a:ext cx="8048624" cy="30670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i="1">
              <a:solidFill>
                <a:schemeClr val="dk1"/>
              </a:solidFill>
              <a:latin typeface="+mn-lt"/>
              <a:ea typeface="+mn-ea"/>
              <a:cs typeface="+mn-cs"/>
            </a:rPr>
            <a:t>Status Indicator</a:t>
          </a:r>
          <a:r>
            <a:rPr lang="en-US" sz="1100">
              <a:solidFill>
                <a:schemeClr val="dk1"/>
              </a:solidFill>
              <a:latin typeface="+mn-lt"/>
              <a:ea typeface="+mn-ea"/>
              <a:cs typeface="+mn-cs"/>
            </a:rPr>
            <a:t> reflects the </a:t>
          </a:r>
          <a:r>
            <a:rPr lang="en-US" sz="1100" i="1">
              <a:solidFill>
                <a:schemeClr val="dk1"/>
              </a:solidFill>
              <a:latin typeface="+mn-lt"/>
              <a:ea typeface="+mn-ea"/>
              <a:cs typeface="+mn-cs"/>
            </a:rPr>
            <a:t>predominant</a:t>
          </a:r>
          <a:r>
            <a:rPr lang="en-US" sz="1100">
              <a:solidFill>
                <a:schemeClr val="dk1"/>
              </a:solidFill>
              <a:latin typeface="+mn-lt"/>
              <a:ea typeface="+mn-ea"/>
              <a:cs typeface="+mn-cs"/>
            </a:rPr>
            <a:t> physical/operational status of the asset.      Buildings, structures, and land assets will have one of the following attributes (valid codes are in parentheses):</a:t>
          </a:r>
        </a:p>
        <a:p>
          <a:r>
            <a:rPr lang="en-US" sz="1100" b="1">
              <a:solidFill>
                <a:schemeClr val="dk1"/>
              </a:solidFill>
              <a:latin typeface="+mn-lt"/>
              <a:ea typeface="+mn-ea"/>
              <a:cs typeface="+mn-cs"/>
            </a:rPr>
            <a:t>Status Categories</a:t>
          </a:r>
          <a:endParaRPr lang="en-US" sz="1100">
            <a:solidFill>
              <a:schemeClr val="dk1"/>
            </a:solidFill>
            <a:latin typeface="+mn-lt"/>
            <a:ea typeface="+mn-ea"/>
            <a:cs typeface="+mn-cs"/>
          </a:endParaRPr>
        </a:p>
        <a:p>
          <a:r>
            <a:rPr lang="en-US" sz="1100" b="1">
              <a:solidFill>
                <a:schemeClr val="dk1"/>
              </a:solidFill>
              <a:latin typeface="+mn-lt"/>
              <a:ea typeface="+mn-ea"/>
              <a:cs typeface="+mn-cs"/>
            </a:rPr>
            <a:t>Active: </a:t>
          </a:r>
          <a:r>
            <a:rPr lang="en-US" sz="1100">
              <a:solidFill>
                <a:schemeClr val="dk1"/>
              </a:solidFill>
              <a:latin typeface="+mn-lt"/>
              <a:ea typeface="+mn-ea"/>
              <a:cs typeface="+mn-cs"/>
            </a:rPr>
            <a:t>Asset is currently needed to support agency’s mission or function.</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Inactive:</a:t>
          </a:r>
          <a:r>
            <a:rPr lang="en-US" sz="1100">
              <a:solidFill>
                <a:schemeClr val="dk1"/>
              </a:solidFill>
              <a:latin typeface="+mn-lt"/>
              <a:ea typeface="+mn-ea"/>
              <a:cs typeface="+mn-cs"/>
            </a:rPr>
            <a:t> Asset is not currently needed to support agency’s mission or function but will have a planned need in the future. </a:t>
          </a:r>
        </a:p>
        <a:p>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Submitted:</a:t>
          </a:r>
          <a:r>
            <a:rPr lang="en-US" sz="1100">
              <a:solidFill>
                <a:schemeClr val="dk1"/>
              </a:solidFill>
              <a:latin typeface="+mn-lt"/>
              <a:ea typeface="+mn-ea"/>
              <a:cs typeface="+mn-cs"/>
            </a:rPr>
            <a:t> Agency has submitted a report of excess (ROE) to GSA and is pending acceptance by GSA.  </a:t>
          </a:r>
        </a:p>
        <a:p>
          <a:r>
            <a:rPr lang="en-US" sz="1100">
              <a:solidFill>
                <a:schemeClr val="dk1"/>
              </a:solidFill>
              <a:latin typeface="+mn-lt"/>
              <a:ea typeface="+mn-ea"/>
              <a:cs typeface="+mn-cs"/>
            </a:rPr>
            <a:t> </a:t>
          </a:r>
        </a:p>
        <a:p>
          <a:r>
            <a:rPr lang="en-US" sz="1100" b="1">
              <a:solidFill>
                <a:schemeClr val="dk1"/>
              </a:solidFill>
              <a:latin typeface="+mn-lt"/>
              <a:ea typeface="+mn-ea"/>
              <a:cs typeface="+mn-cs"/>
            </a:rPr>
            <a:t>Report of Excess Accepted:</a:t>
          </a:r>
          <a:r>
            <a:rPr lang="en-US" sz="1100">
              <a:solidFill>
                <a:schemeClr val="dk1"/>
              </a:solidFill>
              <a:latin typeface="+mn-lt"/>
              <a:ea typeface="+mn-ea"/>
              <a:cs typeface="+mn-cs"/>
            </a:rPr>
            <a:t> Agency has received an acceptance of the ROE from GSA Disposal Office.  </a:t>
          </a:r>
        </a:p>
        <a:p>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a:solidFill>
                <a:schemeClr val="dk1"/>
              </a:solidFill>
              <a:latin typeface="+mn-lt"/>
              <a:ea typeface="+mn-ea"/>
              <a:cs typeface="+mn-cs"/>
            </a:rPr>
            <a:t>Determination to Dispose:</a:t>
          </a:r>
          <a:r>
            <a:rPr lang="en-US" sz="1100">
              <a:solidFill>
                <a:schemeClr val="dk1"/>
              </a:solidFill>
              <a:latin typeface="+mn-lt"/>
              <a:ea typeface="+mn-ea"/>
              <a:cs typeface="+mn-cs"/>
            </a:rPr>
            <a:t> Agency has made the final determination to remove the asset from the inventory pursuant to independent statutory authorities.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Cannot Currently be Disposed :</a:t>
          </a:r>
          <a:r>
            <a:rPr lang="en-US" sz="1100">
              <a:solidFill>
                <a:schemeClr val="dk1"/>
              </a:solidFill>
              <a:latin typeface="+mn-lt"/>
              <a:ea typeface="+mn-ea"/>
              <a:cs typeface="+mn-cs"/>
            </a:rPr>
            <a:t> Asset that has no long term need however it “cannot currently be disposed” due to certain circumstances, such as environmental remediation, historical status, etc.</a:t>
          </a:r>
        </a:p>
        <a:p>
          <a:r>
            <a:rPr lang="en-US" sz="1100">
              <a:solidFill>
                <a:schemeClr val="dk1"/>
              </a:solidFill>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73</xdr:row>
      <xdr:rowOff>28573</xdr:rowOff>
    </xdr:from>
    <xdr:to>
      <xdr:col>6</xdr:col>
      <xdr:colOff>847725</xdr:colOff>
      <xdr:row>93</xdr:row>
      <xdr:rowOff>9524</xdr:rowOff>
    </xdr:to>
    <xdr:sp macro="" textlink="">
      <xdr:nvSpPr>
        <xdr:cNvPr id="6" name="TextBox 5"/>
        <xdr:cNvSpPr txBox="1"/>
      </xdr:nvSpPr>
      <xdr:spPr>
        <a:xfrm>
          <a:off x="0" y="14192248"/>
          <a:ext cx="8477250" cy="37909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twoCellAnchor>
    <xdr:from>
      <xdr:col>0</xdr:col>
      <xdr:colOff>619126</xdr:colOff>
      <xdr:row>37</xdr:row>
      <xdr:rowOff>66676</xdr:rowOff>
    </xdr:from>
    <xdr:to>
      <xdr:col>5</xdr:col>
      <xdr:colOff>676275</xdr:colOff>
      <xdr:row>65</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53</xdr:row>
      <xdr:rowOff>161924</xdr:rowOff>
    </xdr:from>
    <xdr:to>
      <xdr:col>7</xdr:col>
      <xdr:colOff>438150</xdr:colOff>
      <xdr:row>72</xdr:row>
      <xdr:rowOff>142875</xdr:rowOff>
    </xdr:to>
    <xdr:sp macro="" textlink="">
      <xdr:nvSpPr>
        <xdr:cNvPr id="5" name="TextBox 4"/>
        <xdr:cNvSpPr txBox="1"/>
      </xdr:nvSpPr>
      <xdr:spPr>
        <a:xfrm>
          <a:off x="1" y="10420349"/>
          <a:ext cx="8410574" cy="36004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twoCellAnchor>
    <xdr:from>
      <xdr:col>0</xdr:col>
      <xdr:colOff>171450</xdr:colOff>
      <xdr:row>36</xdr:row>
      <xdr:rowOff>104775</xdr:rowOff>
    </xdr:from>
    <xdr:to>
      <xdr:col>6</xdr:col>
      <xdr:colOff>800100</xdr:colOff>
      <xdr:row>52</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62</xdr:row>
      <xdr:rowOff>19050</xdr:rowOff>
    </xdr:from>
    <xdr:to>
      <xdr:col>6</xdr:col>
      <xdr:colOff>47625</xdr:colOff>
      <xdr:row>69</xdr:row>
      <xdr:rowOff>161925</xdr:rowOff>
    </xdr:to>
    <xdr:sp macro="" textlink="">
      <xdr:nvSpPr>
        <xdr:cNvPr id="4" name="TextBox 3"/>
        <xdr:cNvSpPr txBox="1"/>
      </xdr:nvSpPr>
      <xdr:spPr>
        <a:xfrm>
          <a:off x="38100" y="11468100"/>
          <a:ext cx="7943850"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twoCellAnchor>
    <xdr:from>
      <xdr:col>0</xdr:col>
      <xdr:colOff>47624</xdr:colOff>
      <xdr:row>39</xdr:row>
      <xdr:rowOff>123824</xdr:rowOff>
    </xdr:from>
    <xdr:to>
      <xdr:col>5</xdr:col>
      <xdr:colOff>314325</xdr:colOff>
      <xdr:row>57</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62</xdr:row>
      <xdr:rowOff>180975</xdr:rowOff>
    </xdr:from>
    <xdr:to>
      <xdr:col>6</xdr:col>
      <xdr:colOff>9525</xdr:colOff>
      <xdr:row>70</xdr:row>
      <xdr:rowOff>123825</xdr:rowOff>
    </xdr:to>
    <xdr:sp macro="" textlink="">
      <xdr:nvSpPr>
        <xdr:cNvPr id="4" name="TextBox 3"/>
        <xdr:cNvSpPr txBox="1"/>
      </xdr:nvSpPr>
      <xdr:spPr>
        <a:xfrm>
          <a:off x="180975" y="12134850"/>
          <a:ext cx="7553325" cy="1466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twoCellAnchor>
    <xdr:from>
      <xdr:col>0</xdr:col>
      <xdr:colOff>0</xdr:colOff>
      <xdr:row>38</xdr:row>
      <xdr:rowOff>0</xdr:rowOff>
    </xdr:from>
    <xdr:to>
      <xdr:col>6</xdr:col>
      <xdr:colOff>19050</xdr:colOff>
      <xdr:row>60</xdr:row>
      <xdr:rowOff>161925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54</xdr:row>
      <xdr:rowOff>19051</xdr:rowOff>
    </xdr:from>
    <xdr:to>
      <xdr:col>6</xdr:col>
      <xdr:colOff>876300</xdr:colOff>
      <xdr:row>70</xdr:row>
      <xdr:rowOff>133351</xdr:rowOff>
    </xdr:to>
    <xdr:sp macro="" textlink="">
      <xdr:nvSpPr>
        <xdr:cNvPr id="5" name="TextBox 4"/>
        <xdr:cNvSpPr txBox="1"/>
      </xdr:nvSpPr>
      <xdr:spPr>
        <a:xfrm>
          <a:off x="190500" y="10772776"/>
          <a:ext cx="8372475" cy="3162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twoCellAnchor>
    <xdr:from>
      <xdr:col>0</xdr:col>
      <xdr:colOff>19049</xdr:colOff>
      <xdr:row>34</xdr:row>
      <xdr:rowOff>47626</xdr:rowOff>
    </xdr:from>
    <xdr:to>
      <xdr:col>5</xdr:col>
      <xdr:colOff>619125</xdr:colOff>
      <xdr:row>53</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38</xdr:row>
      <xdr:rowOff>190499</xdr:rowOff>
    </xdr:from>
    <xdr:to>
      <xdr:col>5</xdr:col>
      <xdr:colOff>355854</xdr:colOff>
      <xdr:row>59</xdr:row>
      <xdr:rowOff>114300</xdr:rowOff>
    </xdr:to>
    <xdr:sp macro="" textlink="">
      <xdr:nvSpPr>
        <xdr:cNvPr id="4" name="TextBox 3"/>
        <xdr:cNvSpPr txBox="1"/>
      </xdr:nvSpPr>
      <xdr:spPr>
        <a:xfrm>
          <a:off x="180975" y="2933699"/>
          <a:ext cx="7518654" cy="39243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Warehouse</a:t>
          </a:r>
        </a:p>
        <a:p>
          <a:endParaRPr lang="en-US" sz="5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80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500" baseline="0">
            <a:solidFill>
              <a:schemeClr val="dk1"/>
            </a:solidFill>
            <a:latin typeface="+mn-lt"/>
            <a:ea typeface="+mn-ea"/>
            <a:cs typeface="+mn-cs"/>
          </a:endParaRPr>
        </a:p>
        <a:p>
          <a:r>
            <a:rPr lang="en-US" sz="1100" b="1">
              <a:solidFill>
                <a:schemeClr val="dk1"/>
              </a:solidFill>
              <a:latin typeface="+mn-lt"/>
              <a:ea typeface="+mn-ea"/>
              <a:cs typeface="+mn-cs"/>
            </a:rPr>
            <a:t>Agencies must report Utilization in terms of Unutilized (5), Underutilized (7), or Utilized (6) based on the statutory definitions provided below.</a:t>
          </a:r>
        </a:p>
        <a:p>
          <a:r>
            <a:rPr lang="en-US" sz="1100" i="0">
              <a:solidFill>
                <a:schemeClr val="dk1"/>
              </a:solidFill>
              <a:latin typeface="+mn-lt"/>
              <a:ea typeface="+mn-ea"/>
              <a:cs typeface="+mn-cs"/>
            </a:rPr>
            <a:t>Per McKinney Vento Act </a:t>
          </a:r>
          <a:r>
            <a:rPr lang="en-US" sz="1100" b="1" i="0">
              <a:solidFill>
                <a:schemeClr val="dk1"/>
              </a:solidFill>
              <a:latin typeface="+mn-lt"/>
              <a:ea typeface="+mn-ea"/>
              <a:cs typeface="+mn-cs"/>
            </a:rPr>
            <a:t>{FMR 102-75.1160 – 102-75.1290}</a:t>
          </a:r>
          <a:r>
            <a:rPr lang="en-US" sz="1100" i="0">
              <a:solidFill>
                <a:schemeClr val="dk1"/>
              </a:solidFill>
              <a:latin typeface="+mn-lt"/>
              <a:ea typeface="+mn-ea"/>
              <a:cs typeface="+mn-cs"/>
            </a:rPr>
            <a:t>, Federal agencies are required to report to HUD information concerning their unutilized, underutilized, excess and surplus properties.  </a:t>
          </a:r>
          <a:endParaRPr lang="en-US" sz="1100" i="1">
            <a:solidFill>
              <a:schemeClr val="dk1"/>
            </a:solidFill>
            <a:latin typeface="+mn-lt"/>
            <a:ea typeface="+mn-ea"/>
            <a:cs typeface="+mn-cs"/>
          </a:endParaRPr>
        </a:p>
        <a:p>
          <a:r>
            <a:rPr lang="en-US" sz="1100" i="0">
              <a:solidFill>
                <a:schemeClr val="dk1"/>
              </a:solidFill>
              <a:latin typeface="+mn-lt"/>
              <a:ea typeface="+mn-ea"/>
              <a:cs typeface="+mn-cs"/>
            </a:rPr>
            <a:t> </a:t>
          </a:r>
          <a:endParaRPr lang="en-US" sz="1100" i="1">
            <a:solidFill>
              <a:schemeClr val="dk1"/>
            </a:solidFill>
            <a:latin typeface="+mn-lt"/>
            <a:ea typeface="+mn-ea"/>
            <a:cs typeface="+mn-cs"/>
          </a:endParaRPr>
        </a:p>
        <a:p>
          <a:r>
            <a:rPr lang="en-US" sz="1050" b="1"/>
            <a:t>Unutilized </a:t>
          </a:r>
          <a:r>
            <a:rPr lang="en-US" sz="1050"/>
            <a:t>property means an entire property or portion thereof, with or without improvements, not occupied for current program purposes for the accountable Executive agency or occupied in caretaker status only.” 41 C.F.R. § 102-75.1160; accord 45 C.F.R. § 12a.1; 24 C.F.R. § 581.1. </a:t>
          </a:r>
          <a:r>
            <a:rPr lang="en-US" sz="1100">
              <a:solidFill>
                <a:schemeClr val="dk1"/>
              </a:solidFill>
              <a:latin typeface="+mn-lt"/>
              <a:ea typeface="+mn-ea"/>
              <a:cs typeface="+mn-cs"/>
            </a:rPr>
            <a:t> </a:t>
          </a:r>
        </a:p>
        <a:p>
          <a:pPr lvl="0"/>
          <a:r>
            <a:rPr lang="en-US" sz="1100">
              <a:solidFill>
                <a:schemeClr val="dk1"/>
              </a:solidFill>
              <a:latin typeface="+mn-lt"/>
              <a:ea typeface="+mn-ea"/>
              <a:cs typeface="+mn-cs"/>
            </a:rPr>
            <a:t>Underutilized means an entire property or portion thereof, with or without improvements, which is used only at irregular periods or intermittently by the accountable landholding agency for current program purposes of that agency, or which is used for current program purposes that can be satisfied with only a portion of the property.” 41 C.F.R. § 102-75.1160; accord 45 C.F.R. § 12a.1; 24 C.F.R. § 581.1.</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Utilized means anything that is not defined as “unutilized” or “underutilized”</a:t>
          </a:r>
        </a:p>
        <a:p>
          <a:pPr lvl="0" fontAlgn="base"/>
          <a:endParaRPr lang="en-US" sz="1050" baseline="0">
            <a:solidFill>
              <a:schemeClr val="dk1"/>
            </a:solidFill>
            <a:latin typeface="+mn-lt"/>
            <a:ea typeface="+mn-ea"/>
            <a:cs typeface="+mn-cs"/>
          </a:endParaRPr>
        </a:p>
      </xdr:txBody>
    </xdr:sp>
    <xdr:clientData/>
  </xdr:twoCellAnchor>
  <xdr:twoCellAnchor>
    <xdr:from>
      <xdr:col>0</xdr:col>
      <xdr:colOff>0</xdr:colOff>
      <xdr:row>15</xdr:row>
      <xdr:rowOff>0</xdr:rowOff>
    </xdr:from>
    <xdr:to>
      <xdr:col>6</xdr:col>
      <xdr:colOff>0</xdr:colOff>
      <xdr:row>34</xdr:row>
      <xdr:rowOff>57149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9526</xdr:colOff>
      <xdr:row>64</xdr:row>
      <xdr:rowOff>180975</xdr:rowOff>
    </xdr:from>
    <xdr:to>
      <xdr:col>4</xdr:col>
      <xdr:colOff>447676</xdr:colOff>
      <xdr:row>70</xdr:row>
      <xdr:rowOff>47625</xdr:rowOff>
    </xdr:to>
    <xdr:sp macro="" textlink="">
      <xdr:nvSpPr>
        <xdr:cNvPr id="5" name="TextBox 4"/>
        <xdr:cNvSpPr txBox="1"/>
      </xdr:nvSpPr>
      <xdr:spPr>
        <a:xfrm>
          <a:off x="190501" y="12563475"/>
          <a:ext cx="6305550" cy="10096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and is designated as Square Feet (SF). </a:t>
          </a:r>
          <a:endParaRPr lang="en-US" sz="1050"/>
        </a:p>
        <a:p>
          <a:endParaRPr lang="en-US" sz="500">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orgeWDeryckere\Downloads\TAB%202%20Key%20Sta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orgeWDeryckere\Downloads\Tab4%20BldgU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eorgeWDeryckere\Downloads\FY13%20Supporting%20Chart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Bldg"/>
      <sheetName val="Land"/>
      <sheetName val="Struct"/>
      <sheetName val="Bldg CostSF"/>
    </sheetNames>
    <sheetDataSet>
      <sheetData sheetId="0" refreshError="1"/>
      <sheetData sheetId="1">
        <row r="18">
          <cell r="B18" t="str">
            <v>FY 2012</v>
          </cell>
          <cell r="C18" t="str">
            <v>FY 2013</v>
          </cell>
        </row>
        <row r="19">
          <cell r="A19" t="str">
            <v>Owned</v>
          </cell>
          <cell r="B19">
            <v>2755557168.8389997</v>
          </cell>
          <cell r="C19">
            <v>2739065881.8070002</v>
          </cell>
        </row>
        <row r="20">
          <cell r="A20" t="str">
            <v>Leased</v>
          </cell>
          <cell r="B20">
            <v>546169917.58000004</v>
          </cell>
          <cell r="C20">
            <v>548647692.48000002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Owned"/>
      <sheetName val="Sheet3"/>
      <sheetName val="Leased"/>
      <sheetName val="Sheet7"/>
    </sheetNames>
    <sheetDataSet>
      <sheetData sheetId="0" refreshError="1"/>
      <sheetData sheetId="1" refreshError="1"/>
      <sheetData sheetId="2" refreshError="1"/>
      <sheetData sheetId="3" refreshError="1"/>
      <sheetData sheetId="4">
        <row r="1">
          <cell r="B1" t="str">
            <v>Owned GSF</v>
          </cell>
          <cell r="C1" t="str">
            <v>Leased GSF</v>
          </cell>
        </row>
        <row r="2">
          <cell r="A2" t="str">
            <v>Office</v>
          </cell>
          <cell r="B2">
            <v>548087626.65499997</v>
          </cell>
          <cell r="C2">
            <v>253949337.49000001</v>
          </cell>
        </row>
        <row r="3">
          <cell r="A3" t="str">
            <v>Service</v>
          </cell>
          <cell r="B3">
            <v>413859966.958</v>
          </cell>
          <cell r="C3">
            <v>32038720.079999998</v>
          </cell>
        </row>
        <row r="4">
          <cell r="A4" t="str">
            <v>All Other</v>
          </cell>
          <cell r="B4">
            <v>268149405.53200001</v>
          </cell>
          <cell r="C4">
            <v>26572840.579999998</v>
          </cell>
        </row>
        <row r="5">
          <cell r="A5" t="str">
            <v>Dormitories/Barracks</v>
          </cell>
          <cell r="B5">
            <v>257098372.336</v>
          </cell>
          <cell r="C5">
            <v>30016358</v>
          </cell>
        </row>
        <row r="6">
          <cell r="A6" t="str">
            <v>School</v>
          </cell>
          <cell r="B6">
            <v>254167979.50599998</v>
          </cell>
          <cell r="C6">
            <v>14602365.279999999</v>
          </cell>
        </row>
        <row r="7">
          <cell r="A7" t="str">
            <v>Other Institutional Uses</v>
          </cell>
          <cell r="B7">
            <v>212765695.377</v>
          </cell>
          <cell r="C7">
            <v>19432689.449999999</v>
          </cell>
        </row>
        <row r="8">
          <cell r="A8" t="str">
            <v>Laboratories</v>
          </cell>
          <cell r="B8">
            <v>176643252.83000001</v>
          </cell>
          <cell r="C8">
            <v>4234254</v>
          </cell>
        </row>
        <row r="9">
          <cell r="A9" t="str">
            <v>Warehouses</v>
          </cell>
          <cell r="B9">
            <v>146237009.81999999</v>
          </cell>
          <cell r="C9">
            <v>30892529.800000001</v>
          </cell>
        </row>
        <row r="10">
          <cell r="A10" t="str">
            <v>Hospital</v>
          </cell>
          <cell r="B10">
            <v>125855922.33</v>
          </cell>
          <cell r="C10">
            <v>2489882</v>
          </cell>
        </row>
        <row r="11">
          <cell r="A11" t="str">
            <v>Family Housing</v>
          </cell>
          <cell r="B11">
            <v>118394981.56999999</v>
          </cell>
          <cell r="C11">
            <v>118113093.86</v>
          </cell>
        </row>
        <row r="12">
          <cell r="A12" t="str">
            <v>Industrial</v>
          </cell>
          <cell r="B12">
            <v>117924141.177</v>
          </cell>
          <cell r="C12">
            <v>2717998.44</v>
          </cell>
        </row>
        <row r="13">
          <cell r="A13" t="str">
            <v>Prisons and Detention Centers</v>
          </cell>
          <cell r="B13">
            <v>42683611</v>
          </cell>
          <cell r="C13">
            <v>189318</v>
          </cell>
        </row>
        <row r="14">
          <cell r="A14" t="str">
            <v>Communications Systems</v>
          </cell>
          <cell r="B14">
            <v>17977353.596000001</v>
          </cell>
          <cell r="C14">
            <v>1803110.54</v>
          </cell>
        </row>
        <row r="15">
          <cell r="A15" t="str">
            <v>Navigation and Traffic Aids</v>
          </cell>
          <cell r="B15">
            <v>12426644.220000001</v>
          </cell>
          <cell r="C15">
            <v>794610</v>
          </cell>
        </row>
        <row r="16">
          <cell r="A16" t="str">
            <v>Outpatient Healthcare Facility</v>
          </cell>
          <cell r="B16">
            <v>9989608.7880000006</v>
          </cell>
          <cell r="C16">
            <v>9751756.9000000004</v>
          </cell>
        </row>
        <row r="17">
          <cell r="A17" t="str">
            <v>Museum</v>
          </cell>
          <cell r="B17">
            <v>6423200.0100000007</v>
          </cell>
          <cell r="C17">
            <v>138658</v>
          </cell>
        </row>
        <row r="18">
          <cell r="A18" t="str">
            <v>Data Centers</v>
          </cell>
          <cell r="B18">
            <v>4485355.37</v>
          </cell>
          <cell r="C18">
            <v>396212</v>
          </cell>
        </row>
        <row r="19">
          <cell r="A19" t="str">
            <v>Comfort Station/Restrooms</v>
          </cell>
          <cell r="B19">
            <v>4260820.0619999999</v>
          </cell>
          <cell r="C19">
            <v>119879</v>
          </cell>
        </row>
        <row r="20">
          <cell r="A20" t="str">
            <v>Post Office</v>
          </cell>
          <cell r="B20">
            <v>1634934.6700000002</v>
          </cell>
          <cell r="C20">
            <v>394079.06</v>
          </cell>
        </row>
        <row r="26">
          <cell r="A26" t="str">
            <v>Office</v>
          </cell>
          <cell r="B26">
            <v>802036964.14499998</v>
          </cell>
        </row>
        <row r="27">
          <cell r="A27" t="str">
            <v>Service</v>
          </cell>
          <cell r="B27">
            <v>445898687.03799999</v>
          </cell>
        </row>
        <row r="28">
          <cell r="A28" t="str">
            <v>All Other</v>
          </cell>
          <cell r="B28">
            <v>294722246.11199999</v>
          </cell>
        </row>
        <row r="29">
          <cell r="A29" t="str">
            <v>Dormitories/Barracks</v>
          </cell>
          <cell r="B29">
            <v>287114730.33599997</v>
          </cell>
        </row>
        <row r="30">
          <cell r="A30" t="str">
            <v>School</v>
          </cell>
          <cell r="B30">
            <v>268770344.78599995</v>
          </cell>
        </row>
        <row r="31">
          <cell r="A31" t="str">
            <v>Family Housing</v>
          </cell>
          <cell r="B31">
            <v>236508075.43000001</v>
          </cell>
        </row>
        <row r="32">
          <cell r="A32" t="str">
            <v>Other Institutional Uses</v>
          </cell>
          <cell r="B32">
            <v>232198384.82699999</v>
          </cell>
        </row>
        <row r="33">
          <cell r="A33" t="str">
            <v>Laboratories</v>
          </cell>
          <cell r="B33">
            <v>180877506.83000001</v>
          </cell>
        </row>
        <row r="34">
          <cell r="A34" t="str">
            <v>Warehouses</v>
          </cell>
          <cell r="B34">
            <v>177129539.62</v>
          </cell>
        </row>
        <row r="35">
          <cell r="A35" t="str">
            <v>All Remaining Uses</v>
          </cell>
          <cell r="B35">
            <v>362457095.16300005</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s>
    <sheetDataSet>
      <sheetData sheetId="0">
        <row r="1">
          <cell r="B1" t="str">
            <v>FY 2012</v>
          </cell>
          <cell r="C1" t="str">
            <v>FY 2013</v>
          </cell>
        </row>
        <row r="2">
          <cell r="A2" t="str">
            <v>Civilian Agencies</v>
          </cell>
          <cell r="B2">
            <v>522794701.375</v>
          </cell>
          <cell r="C2">
            <v>525438489.09999996</v>
          </cell>
        </row>
        <row r="3">
          <cell r="A3" t="str">
            <v>Defense Agencies</v>
          </cell>
          <cell r="B3">
            <v>275122415.73500001</v>
          </cell>
          <cell r="C3">
            <v>276598475.04500002</v>
          </cell>
        </row>
      </sheetData>
      <sheetData sheetId="1">
        <row r="1">
          <cell r="B1" t="str">
            <v>FY 2012</v>
          </cell>
          <cell r="C1" t="str">
            <v>FY 2013</v>
          </cell>
        </row>
        <row r="2">
          <cell r="A2" t="str">
            <v>Civilian Agencies</v>
          </cell>
          <cell r="B2">
            <v>94021943.924999997</v>
          </cell>
          <cell r="C2">
            <v>92165854.560000002</v>
          </cell>
        </row>
        <row r="3">
          <cell r="A3" t="str">
            <v>Defense Agencies</v>
          </cell>
          <cell r="B3">
            <v>91135102.670000017</v>
          </cell>
          <cell r="C3">
            <v>84963685.060000002</v>
          </cell>
        </row>
      </sheetData>
      <sheetData sheetId="2">
        <row r="1">
          <cell r="B1" t="str">
            <v>GSF</v>
          </cell>
        </row>
        <row r="2">
          <cell r="A2" t="str">
            <v>Army</v>
          </cell>
          <cell r="B2">
            <v>896775522.579</v>
          </cell>
        </row>
        <row r="3">
          <cell r="A3" t="str">
            <v>Air Force</v>
          </cell>
          <cell r="B3">
            <v>581994881</v>
          </cell>
        </row>
        <row r="4">
          <cell r="A4" t="str">
            <v>Navy</v>
          </cell>
          <cell r="B4">
            <v>540813983.88</v>
          </cell>
        </row>
        <row r="5">
          <cell r="A5" t="str">
            <v>GSA</v>
          </cell>
          <cell r="B5">
            <v>427166747.11000001</v>
          </cell>
        </row>
        <row r="6">
          <cell r="A6" t="str">
            <v>Veterans Affairs</v>
          </cell>
          <cell r="B6">
            <v>167464938</v>
          </cell>
        </row>
        <row r="7">
          <cell r="A7" t="str">
            <v>Other CFO Act Agencies</v>
          </cell>
          <cell r="B7">
            <v>673497501.71799994</v>
          </cell>
        </row>
      </sheetData>
      <sheetData sheetId="3">
        <row r="1">
          <cell r="B1" t="str">
            <v># Structures</v>
          </cell>
        </row>
        <row r="2">
          <cell r="A2" t="str">
            <v>Army</v>
          </cell>
          <cell r="B2">
            <v>181889</v>
          </cell>
        </row>
        <row r="3">
          <cell r="A3" t="str">
            <v>Interior</v>
          </cell>
          <cell r="B3">
            <v>75474</v>
          </cell>
        </row>
        <row r="4">
          <cell r="A4" t="str">
            <v>Air Force</v>
          </cell>
          <cell r="B4">
            <v>74369</v>
          </cell>
        </row>
        <row r="5">
          <cell r="A5" t="str">
            <v>Navy</v>
          </cell>
          <cell r="B5">
            <v>65381</v>
          </cell>
        </row>
        <row r="6">
          <cell r="A6" t="str">
            <v>Transportation</v>
          </cell>
          <cell r="B6">
            <v>42731</v>
          </cell>
        </row>
        <row r="7">
          <cell r="A7" t="str">
            <v>DHS</v>
          </cell>
          <cell r="B7">
            <v>37256</v>
          </cell>
        </row>
        <row r="8">
          <cell r="A8" t="str">
            <v>Agriculture</v>
          </cell>
          <cell r="B8">
            <v>17751</v>
          </cell>
        </row>
        <row r="9">
          <cell r="A9" t="str">
            <v>Other CFO Act  Agencies</v>
          </cell>
          <cell r="B9">
            <v>22992</v>
          </cell>
        </row>
      </sheetData>
      <sheetData sheetId="4">
        <row r="1">
          <cell r="B1" t="str">
            <v># Owned Structures*</v>
          </cell>
          <cell r="C1" t="str">
            <v># Leased Structures</v>
          </cell>
        </row>
        <row r="2">
          <cell r="A2" t="str">
            <v>Utility Systems</v>
          </cell>
          <cell r="B2">
            <v>93914</v>
          </cell>
          <cell r="C2">
            <v>4626</v>
          </cell>
        </row>
        <row r="3">
          <cell r="A3" t="str">
            <v>All Other***</v>
          </cell>
          <cell r="B3">
            <v>93286</v>
          </cell>
          <cell r="C3">
            <v>2735</v>
          </cell>
        </row>
        <row r="4">
          <cell r="A4" t="str">
            <v>Roads and Bridges</v>
          </cell>
          <cell r="B4">
            <v>47522</v>
          </cell>
          <cell r="C4">
            <v>869</v>
          </cell>
        </row>
        <row r="5">
          <cell r="A5" t="str">
            <v>Recreational (other than buildings)</v>
          </cell>
          <cell r="B5">
            <v>42920</v>
          </cell>
          <cell r="C5">
            <v>758</v>
          </cell>
        </row>
        <row r="6">
          <cell r="A6" t="str">
            <v>Navigation and Traffic Aids (other than buildings)</v>
          </cell>
          <cell r="B6">
            <v>42874</v>
          </cell>
          <cell r="C6">
            <v>305</v>
          </cell>
        </row>
        <row r="7">
          <cell r="A7" t="str">
            <v>Parking Structures</v>
          </cell>
          <cell r="B7">
            <v>39816</v>
          </cell>
          <cell r="C7">
            <v>1900</v>
          </cell>
        </row>
        <row r="8">
          <cell r="A8" t="str">
            <v>Miscellaneous Military Facilities</v>
          </cell>
          <cell r="B8">
            <v>37093</v>
          </cell>
          <cell r="C8">
            <v>986</v>
          </cell>
        </row>
        <row r="9">
          <cell r="A9" t="str">
            <v>Storage (other than buildings)</v>
          </cell>
          <cell r="B9">
            <v>30223</v>
          </cell>
          <cell r="C9">
            <v>1119</v>
          </cell>
        </row>
        <row r="10">
          <cell r="A10" t="str">
            <v>Communications Systems</v>
          </cell>
          <cell r="B10">
            <v>12295</v>
          </cell>
          <cell r="C10">
            <v>2135</v>
          </cell>
        </row>
        <row r="11">
          <cell r="A11" t="str">
            <v>Service (other than buildings)</v>
          </cell>
          <cell r="B11">
            <v>11913</v>
          </cell>
          <cell r="C11">
            <v>531</v>
          </cell>
        </row>
        <row r="12">
          <cell r="A12" t="str">
            <v>All Remaining Use Categories</v>
          </cell>
          <cell r="B12">
            <v>48794</v>
          </cell>
          <cell r="C12">
            <v>1229</v>
          </cell>
        </row>
      </sheetData>
      <sheetData sheetId="5">
        <row r="1">
          <cell r="B1" t="str">
            <v>Total Acres</v>
          </cell>
        </row>
        <row r="2">
          <cell r="A2" t="str">
            <v>Army***</v>
          </cell>
          <cell r="B2">
            <v>10641828.872</v>
          </cell>
        </row>
        <row r="3">
          <cell r="A3" t="str">
            <v>Air Force***</v>
          </cell>
          <cell r="B3">
            <v>8397787.8200000003</v>
          </cell>
        </row>
        <row r="4">
          <cell r="A4" t="str">
            <v>Corps of Engineers***</v>
          </cell>
          <cell r="B4">
            <v>7773978.8049999997</v>
          </cell>
        </row>
        <row r="5">
          <cell r="A5" t="str">
            <v>Interior</v>
          </cell>
          <cell r="B5">
            <v>6291502.6020000009</v>
          </cell>
        </row>
        <row r="6">
          <cell r="A6" t="str">
            <v>Navy***</v>
          </cell>
          <cell r="B6">
            <v>4335348.05</v>
          </cell>
        </row>
        <row r="7">
          <cell r="A7" t="str">
            <v>Energy</v>
          </cell>
          <cell r="B7">
            <v>2228617.9999999995</v>
          </cell>
        </row>
        <row r="8">
          <cell r="A8" t="str">
            <v>All Remaining CFO Act Agencies</v>
          </cell>
          <cell r="B8">
            <v>805415.02299999981</v>
          </cell>
        </row>
      </sheetData>
      <sheetData sheetId="6">
        <row r="1">
          <cell r="B1" t="str">
            <v>Total Number of Disposed Assets</v>
          </cell>
        </row>
        <row r="2">
          <cell r="A2" t="str">
            <v>Navy</v>
          </cell>
          <cell r="B2">
            <v>5847</v>
          </cell>
        </row>
        <row r="3">
          <cell r="A3" t="str">
            <v>Air Force</v>
          </cell>
          <cell r="B3">
            <v>5526</v>
          </cell>
        </row>
        <row r="4">
          <cell r="A4" t="str">
            <v>Army</v>
          </cell>
          <cell r="B4">
            <v>4231</v>
          </cell>
        </row>
        <row r="5">
          <cell r="A5" t="str">
            <v>State</v>
          </cell>
          <cell r="B5">
            <v>1648</v>
          </cell>
        </row>
        <row r="6">
          <cell r="A6" t="str">
            <v>Transportation</v>
          </cell>
          <cell r="B6">
            <v>1064</v>
          </cell>
        </row>
        <row r="7">
          <cell r="A7" t="str">
            <v>Homeland Security</v>
          </cell>
          <cell r="B7">
            <v>767</v>
          </cell>
        </row>
        <row r="8">
          <cell r="A8" t="str">
            <v>Agriculture</v>
          </cell>
          <cell r="B8">
            <v>761</v>
          </cell>
        </row>
        <row r="9">
          <cell r="A9" t="str">
            <v>Energy</v>
          </cell>
          <cell r="B9">
            <v>509</v>
          </cell>
        </row>
        <row r="10">
          <cell r="A10" t="str">
            <v>Remaining CFO Act Agencies</v>
          </cell>
          <cell r="B10">
            <v>1111</v>
          </cell>
        </row>
      </sheetData>
      <sheetData sheetId="7">
        <row r="1">
          <cell r="B1" t="str">
            <v>Number of Assets</v>
          </cell>
        </row>
        <row r="2">
          <cell r="A2" t="str">
            <v>Other</v>
          </cell>
          <cell r="B2">
            <v>9398</v>
          </cell>
        </row>
        <row r="3">
          <cell r="A3" t="str">
            <v>Demolition</v>
          </cell>
          <cell r="B3">
            <v>5412</v>
          </cell>
        </row>
        <row r="4">
          <cell r="A4" t="str">
            <v>Lease Termination or Expiration</v>
          </cell>
          <cell r="B4">
            <v>2897</v>
          </cell>
        </row>
        <row r="5">
          <cell r="A5" t="str">
            <v>Sale/ Negotiated Sale/ Public Sale/ Negotiated Sale to Public Agencies</v>
          </cell>
          <cell r="B5">
            <v>2764</v>
          </cell>
        </row>
        <row r="6">
          <cell r="A6" t="str">
            <v xml:space="preserve">Public Benefit Conveyance/ Public Parks/ Health or Educational Use/ Historic Monuments/ Law Enforcement and Emergency Management Response </v>
          </cell>
          <cell r="B6">
            <v>642</v>
          </cell>
        </row>
        <row r="7">
          <cell r="A7" t="str">
            <v>Federal Transfer</v>
          </cell>
          <cell r="B7">
            <v>411</v>
          </cell>
        </row>
      </sheetData>
      <sheetData sheetId="8">
        <row r="1">
          <cell r="B1" t="str">
            <v>Evaluated, Not Historic</v>
          </cell>
          <cell r="C1" t="str">
            <v>National Historic Landmark (NHL)</v>
          </cell>
          <cell r="D1" t="str">
            <v>National Register Eligible (NRE)</v>
          </cell>
          <cell r="E1" t="str">
            <v>National Register Listed (NRL)</v>
          </cell>
          <cell r="F1" t="str">
            <v>Non-contributing element of NHL/NRL district</v>
          </cell>
          <cell r="G1" t="str">
            <v>Not Evaluated</v>
          </cell>
        </row>
        <row r="2">
          <cell r="A2" t="str">
            <v>Total</v>
          </cell>
          <cell r="B2">
            <v>165090</v>
          </cell>
          <cell r="C2">
            <v>4093</v>
          </cell>
          <cell r="D2">
            <v>40177</v>
          </cell>
          <cell r="E2">
            <v>11249</v>
          </cell>
          <cell r="F2">
            <v>6483</v>
          </cell>
          <cell r="G2">
            <v>671083</v>
          </cell>
        </row>
      </sheetData>
      <sheetData sheetId="9">
        <row r="4">
          <cell r="H4" t="str">
            <v>FY 2012</v>
          </cell>
          <cell r="I4" t="str">
            <v>FY 2013</v>
          </cell>
        </row>
        <row r="5">
          <cell r="G5" t="str">
            <v>Sustainable</v>
          </cell>
          <cell r="H5">
            <v>1699</v>
          </cell>
          <cell r="I5">
            <v>2835</v>
          </cell>
        </row>
        <row r="6">
          <cell r="G6" t="str">
            <v>Not Sustainable</v>
          </cell>
          <cell r="H6">
            <v>9345</v>
          </cell>
          <cell r="I6">
            <v>9518</v>
          </cell>
        </row>
        <row r="7">
          <cell r="G7" t="str">
            <v>Not Yet Evaluated</v>
          </cell>
          <cell r="H7">
            <v>82571</v>
          </cell>
          <cell r="I7">
            <v>80382</v>
          </cell>
        </row>
        <row r="8">
          <cell r="G8" t="str">
            <v>Not Applicable</v>
          </cell>
          <cell r="H8">
            <v>1946</v>
          </cell>
          <cell r="I8">
            <v>2105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dimension ref="A1:J65"/>
  <sheetViews>
    <sheetView tabSelected="1" zoomScaleNormal="100" workbookViewId="0">
      <selection activeCell="J6" sqref="J6"/>
    </sheetView>
  </sheetViews>
  <sheetFormatPr defaultRowHeight="15"/>
  <cols>
    <col min="1" max="1" width="2.7109375" customWidth="1"/>
    <col min="2" max="2" width="26.7109375" customWidth="1"/>
    <col min="3" max="3" width="15.42578125" style="6" bestFit="1" customWidth="1"/>
    <col min="4" max="4" width="14.42578125" style="11" bestFit="1" customWidth="1"/>
    <col min="5" max="6" width="15.42578125" bestFit="1" customWidth="1"/>
    <col min="7" max="7" width="14.42578125" bestFit="1" customWidth="1"/>
    <col min="8" max="8" width="19" bestFit="1" customWidth="1"/>
    <col min="9" max="9" width="16.7109375" customWidth="1"/>
    <col min="10" max="10" width="12.28515625" bestFit="1" customWidth="1"/>
  </cols>
  <sheetData>
    <row r="1" spans="1:10" ht="18.75">
      <c r="B1" s="123" t="s">
        <v>318</v>
      </c>
      <c r="C1" s="47"/>
      <c r="D1" s="47"/>
      <c r="E1" s="47"/>
      <c r="F1" s="34"/>
      <c r="G1" s="34"/>
      <c r="H1" s="34"/>
    </row>
    <row r="2" spans="1:10" ht="17.25">
      <c r="B2" s="125" t="s">
        <v>182</v>
      </c>
      <c r="C2" s="45"/>
      <c r="D2" s="45"/>
      <c r="E2" s="45"/>
    </row>
    <row r="3" spans="1:10" s="113" customFormat="1" ht="18" thickBot="1">
      <c r="B3" s="125"/>
      <c r="C3" s="122"/>
      <c r="D3" s="122"/>
      <c r="E3" s="122"/>
    </row>
    <row r="4" spans="1:10" ht="18" thickBot="1">
      <c r="B4" s="48"/>
      <c r="C4" s="545" t="s">
        <v>141</v>
      </c>
      <c r="D4" s="546"/>
      <c r="E4" s="547"/>
      <c r="F4" s="553" t="s">
        <v>319</v>
      </c>
      <c r="G4" s="554"/>
      <c r="H4" s="555"/>
    </row>
    <row r="5" spans="1:10" ht="15.75" thickBot="1">
      <c r="B5" s="70"/>
      <c r="C5" s="71" t="s">
        <v>134</v>
      </c>
      <c r="D5" s="72" t="s">
        <v>1</v>
      </c>
      <c r="E5" s="73" t="s">
        <v>2</v>
      </c>
      <c r="F5" s="324" t="s">
        <v>134</v>
      </c>
      <c r="G5" s="325" t="s">
        <v>1</v>
      </c>
      <c r="H5" s="326" t="s">
        <v>2</v>
      </c>
    </row>
    <row r="6" spans="1:10" ht="29.25" customHeight="1">
      <c r="A6" s="548" t="s">
        <v>166</v>
      </c>
      <c r="B6" s="234" t="s">
        <v>250</v>
      </c>
      <c r="C6" s="270">
        <v>306166</v>
      </c>
      <c r="D6" s="271">
        <v>55152</v>
      </c>
      <c r="E6" s="321">
        <v>361318</v>
      </c>
      <c r="F6" s="270">
        <v>298693</v>
      </c>
      <c r="G6" s="271">
        <v>54591</v>
      </c>
      <c r="H6" s="272">
        <v>353284</v>
      </c>
      <c r="I6" s="59"/>
    </row>
    <row r="7" spans="1:10" ht="29.25" customHeight="1">
      <c r="A7" s="549"/>
      <c r="B7" s="235" t="s">
        <v>358</v>
      </c>
      <c r="C7" s="273">
        <v>2755557168.8389997</v>
      </c>
      <c r="D7" s="274">
        <v>546169917.58000004</v>
      </c>
      <c r="E7" s="322">
        <v>3301727086.4189997</v>
      </c>
      <c r="F7" s="273">
        <v>2739065881.8070002</v>
      </c>
      <c r="G7" s="274">
        <v>547990003.48000002</v>
      </c>
      <c r="H7" s="328">
        <v>3287055885.2870002</v>
      </c>
      <c r="I7" s="59"/>
      <c r="J7" s="7"/>
    </row>
    <row r="8" spans="1:10" s="113" customFormat="1" ht="29.25" customHeight="1" thickBot="1">
      <c r="A8" s="550"/>
      <c r="B8" s="236" t="s">
        <v>251</v>
      </c>
      <c r="C8" s="512">
        <v>15776457592.821999</v>
      </c>
      <c r="D8" s="285">
        <v>8805185191.1790009</v>
      </c>
      <c r="E8" s="513">
        <v>24029294575.307999</v>
      </c>
      <c r="F8" s="413">
        <v>15707729928.473999</v>
      </c>
      <c r="G8" s="282">
        <v>9155275733.1110001</v>
      </c>
      <c r="H8" s="577">
        <v>24863005661.584999</v>
      </c>
      <c r="I8" s="59"/>
      <c r="J8" s="543"/>
    </row>
    <row r="9" spans="1:10" s="113" customFormat="1" ht="29.25" customHeight="1">
      <c r="A9" s="548" t="s">
        <v>167</v>
      </c>
      <c r="B9" s="237" t="s">
        <v>250</v>
      </c>
      <c r="C9" s="275">
        <v>468989</v>
      </c>
      <c r="D9" s="276">
        <v>16877</v>
      </c>
      <c r="E9" s="409">
        <v>485866</v>
      </c>
      <c r="F9" s="275">
        <v>500650</v>
      </c>
      <c r="G9" s="276">
        <v>17193</v>
      </c>
      <c r="H9" s="277">
        <f>SUM(F9:G9)</f>
        <v>517843</v>
      </c>
      <c r="I9" s="59"/>
    </row>
    <row r="10" spans="1:10" s="113" customFormat="1" ht="29.25" customHeight="1" thickBot="1">
      <c r="A10" s="550"/>
      <c r="B10" s="231" t="s">
        <v>251</v>
      </c>
      <c r="C10" s="281">
        <v>7798090158.6160002</v>
      </c>
      <c r="D10" s="282">
        <v>429675452.63299996</v>
      </c>
      <c r="E10" s="323">
        <v>8227765611.2490005</v>
      </c>
      <c r="F10" s="413">
        <v>8273109409</v>
      </c>
      <c r="G10" s="282">
        <v>441871680.28300005</v>
      </c>
      <c r="H10" s="414">
        <f>SUM(F10:G10)</f>
        <v>8714981089.2830009</v>
      </c>
      <c r="I10" s="59"/>
    </row>
    <row r="11" spans="1:10" ht="29.25" customHeight="1">
      <c r="A11" s="551" t="s">
        <v>310</v>
      </c>
      <c r="B11" s="237" t="s">
        <v>131</v>
      </c>
      <c r="C11" s="275">
        <v>42069449.614</v>
      </c>
      <c r="D11" s="276">
        <v>1576907.048</v>
      </c>
      <c r="E11" s="277">
        <v>43646356.662</v>
      </c>
      <c r="F11" s="273">
        <v>38992301.858999997</v>
      </c>
      <c r="G11" s="274">
        <v>1482177.3130000001</v>
      </c>
      <c r="H11" s="327">
        <v>40474479.171999998</v>
      </c>
      <c r="I11" s="59"/>
    </row>
    <row r="12" spans="1:10" ht="29.25" customHeight="1" thickBot="1">
      <c r="A12" s="552"/>
      <c r="B12" s="231" t="s">
        <v>251</v>
      </c>
      <c r="C12" s="284">
        <v>156359736.81999999</v>
      </c>
      <c r="D12" s="285">
        <v>75176979.862000003</v>
      </c>
      <c r="E12" s="283">
        <v>231536716.68200001</v>
      </c>
      <c r="F12" s="320">
        <v>137484114.56</v>
      </c>
      <c r="G12" s="285">
        <v>75429612.729000002</v>
      </c>
      <c r="H12" s="414">
        <v>212913727.289</v>
      </c>
      <c r="I12" s="59"/>
    </row>
    <row r="13" spans="1:10" s="254" customFormat="1" ht="45.75" thickBot="1">
      <c r="A13" s="262" t="s">
        <v>231</v>
      </c>
      <c r="B13" s="263" t="s">
        <v>278</v>
      </c>
      <c r="C13" s="280">
        <v>23730907488.257999</v>
      </c>
      <c r="D13" s="279">
        <v>9310037623.6739998</v>
      </c>
      <c r="E13" s="278">
        <v>33040945111.931999</v>
      </c>
      <c r="F13" s="280">
        <f>(F8+F10+G12)</f>
        <v>24056268950.202999</v>
      </c>
      <c r="G13" s="279">
        <f t="shared" ref="G13:H13" si="0">(G8+G10+G12)</f>
        <v>9672577026.1230011</v>
      </c>
      <c r="H13" s="278">
        <f t="shared" si="0"/>
        <v>33790900478.157001</v>
      </c>
      <c r="I13" s="59"/>
    </row>
    <row r="14" spans="1:10" s="254" customFormat="1">
      <c r="A14" s="514"/>
      <c r="B14" s="433"/>
      <c r="C14" s="434"/>
      <c r="D14" s="435"/>
      <c r="E14" s="436"/>
      <c r="F14" s="434"/>
      <c r="G14" s="435"/>
      <c r="H14" s="436"/>
      <c r="I14" s="59"/>
    </row>
    <row r="15" spans="1:10" s="254" customFormat="1">
      <c r="A15" s="514"/>
      <c r="B15" s="116" t="s">
        <v>273</v>
      </c>
      <c r="C15" s="434"/>
      <c r="D15" s="435"/>
      <c r="E15" s="436"/>
      <c r="F15" s="434"/>
      <c r="G15" s="435"/>
      <c r="H15" s="436"/>
      <c r="I15" s="59"/>
    </row>
    <row r="16" spans="1:10" s="254" customFormat="1">
      <c r="A16" s="514"/>
      <c r="B16" s="114" t="s">
        <v>291</v>
      </c>
      <c r="C16" s="434"/>
      <c r="D16" s="435"/>
      <c r="E16" s="436"/>
      <c r="F16" s="434"/>
      <c r="G16" s="435"/>
      <c r="H16" s="436"/>
      <c r="I16" s="59"/>
    </row>
    <row r="17" spans="1:9" s="254" customFormat="1" ht="30.75" customHeight="1">
      <c r="A17" s="514"/>
      <c r="B17" s="544" t="s">
        <v>313</v>
      </c>
      <c r="C17" s="544"/>
      <c r="D17" s="544"/>
      <c r="E17" s="544"/>
      <c r="F17" s="544"/>
      <c r="G17" s="544"/>
      <c r="H17" s="436"/>
      <c r="I17" s="59"/>
    </row>
    <row r="18" spans="1:9" s="254" customFormat="1">
      <c r="A18" s="514"/>
      <c r="B18" s="267"/>
      <c r="C18" s="434"/>
      <c r="D18" s="435"/>
      <c r="E18" s="436"/>
      <c r="F18" s="434"/>
      <c r="G18" s="435"/>
      <c r="H18" s="436"/>
      <c r="I18" s="59"/>
    </row>
    <row r="19" spans="1:9" s="254" customFormat="1">
      <c r="A19" s="514"/>
      <c r="B19" s="267"/>
      <c r="C19" s="434"/>
      <c r="D19" s="435"/>
      <c r="E19" s="436"/>
      <c r="F19" s="434"/>
      <c r="G19" s="435"/>
      <c r="H19" s="436"/>
      <c r="I19" s="59"/>
    </row>
    <row r="20" spans="1:9" s="254" customFormat="1">
      <c r="A20" s="514"/>
      <c r="B20" s="267"/>
      <c r="C20" s="434"/>
      <c r="D20" s="435"/>
      <c r="E20" s="436"/>
      <c r="F20" s="434"/>
      <c r="G20" s="435"/>
      <c r="H20" s="436"/>
      <c r="I20" s="59"/>
    </row>
    <row r="21" spans="1:9" s="254" customFormat="1">
      <c r="A21" s="514"/>
      <c r="B21" s="267"/>
      <c r="C21" s="434"/>
      <c r="D21" s="435"/>
      <c r="E21" s="436"/>
      <c r="F21" s="434"/>
      <c r="G21" s="435"/>
      <c r="H21" s="436"/>
      <c r="I21" s="59"/>
    </row>
    <row r="22" spans="1:9" s="254" customFormat="1">
      <c r="A22" s="514"/>
      <c r="B22" s="267"/>
      <c r="C22" s="434"/>
      <c r="D22" s="435"/>
      <c r="E22" s="436"/>
      <c r="F22" s="434"/>
      <c r="G22" s="435"/>
      <c r="H22" s="436"/>
      <c r="I22" s="59"/>
    </row>
    <row r="23" spans="1:9" s="254" customFormat="1">
      <c r="A23" s="514"/>
      <c r="B23" s="267"/>
      <c r="C23" s="434"/>
      <c r="D23" s="435"/>
      <c r="E23" s="436"/>
      <c r="F23" s="434"/>
      <c r="G23" s="435"/>
      <c r="H23" s="436"/>
      <c r="I23" s="59"/>
    </row>
    <row r="24" spans="1:9" s="254" customFormat="1">
      <c r="A24" s="514"/>
      <c r="B24" s="267"/>
      <c r="C24" s="434"/>
      <c r="D24" s="435"/>
      <c r="E24" s="436"/>
      <c r="F24" s="434"/>
      <c r="G24" s="435"/>
      <c r="H24" s="436"/>
      <c r="I24" s="59"/>
    </row>
    <row r="25" spans="1:9" s="254" customFormat="1">
      <c r="A25" s="514"/>
      <c r="B25" s="267"/>
      <c r="C25" s="434"/>
      <c r="D25" s="435"/>
      <c r="E25" s="436"/>
      <c r="F25" s="434"/>
      <c r="G25" s="435"/>
      <c r="H25" s="436"/>
      <c r="I25" s="59"/>
    </row>
    <row r="26" spans="1:9" s="254" customFormat="1">
      <c r="A26" s="514"/>
      <c r="B26" s="433"/>
      <c r="C26" s="434"/>
      <c r="D26" s="435"/>
      <c r="E26" s="436"/>
      <c r="F26" s="434"/>
      <c r="G26" s="435"/>
      <c r="H26" s="436"/>
      <c r="I26" s="59"/>
    </row>
    <row r="27" spans="1:9" s="254" customFormat="1">
      <c r="A27" s="514"/>
      <c r="B27" s="433"/>
      <c r="C27" s="434"/>
      <c r="D27" s="435"/>
      <c r="E27" s="436"/>
      <c r="F27" s="434"/>
      <c r="G27" s="435"/>
      <c r="H27" s="436"/>
      <c r="I27" s="59"/>
    </row>
    <row r="28" spans="1:9" s="254" customFormat="1">
      <c r="A28" s="514"/>
      <c r="B28" s="433"/>
      <c r="C28" s="434"/>
      <c r="D28" s="435"/>
      <c r="E28" s="436"/>
      <c r="F28" s="434"/>
      <c r="G28" s="435"/>
      <c r="H28" s="436"/>
      <c r="I28" s="59"/>
    </row>
    <row r="29" spans="1:9" s="254" customFormat="1">
      <c r="A29" s="514"/>
      <c r="B29" s="433"/>
      <c r="C29" s="434"/>
      <c r="D29" s="435"/>
      <c r="E29" s="436"/>
      <c r="F29" s="434"/>
      <c r="G29" s="435"/>
      <c r="H29" s="436"/>
      <c r="I29" s="59"/>
    </row>
    <row r="30" spans="1:9" s="254" customFormat="1">
      <c r="A30" s="514"/>
      <c r="B30" s="433"/>
      <c r="C30" s="434"/>
      <c r="D30" s="435"/>
      <c r="E30" s="436"/>
      <c r="F30" s="434"/>
      <c r="G30" s="435"/>
      <c r="H30" s="436"/>
      <c r="I30" s="59"/>
    </row>
    <row r="31" spans="1:9" s="254" customFormat="1">
      <c r="A31" s="514"/>
      <c r="B31" s="433"/>
      <c r="C31" s="434"/>
      <c r="D31" s="435"/>
      <c r="E31" s="436"/>
      <c r="F31" s="434"/>
      <c r="G31" s="435"/>
      <c r="H31" s="436"/>
      <c r="I31" s="59"/>
    </row>
    <row r="32" spans="1:9" s="254" customFormat="1">
      <c r="A32" s="514"/>
      <c r="B32" s="433"/>
      <c r="C32" s="434"/>
      <c r="D32" s="435"/>
      <c r="E32" s="436"/>
      <c r="F32" s="434"/>
      <c r="G32" s="435"/>
      <c r="H32" s="436"/>
      <c r="I32" s="59"/>
    </row>
    <row r="33" spans="1:9" s="254" customFormat="1">
      <c r="A33" s="514"/>
      <c r="B33" s="433"/>
      <c r="C33" s="434"/>
      <c r="D33" s="435"/>
      <c r="E33" s="436"/>
      <c r="F33" s="434"/>
      <c r="G33" s="435"/>
      <c r="H33" s="436"/>
      <c r="I33" s="59"/>
    </row>
    <row r="34" spans="1:9" s="254" customFormat="1">
      <c r="A34" s="514"/>
      <c r="B34" s="433"/>
      <c r="C34" s="434"/>
      <c r="D34" s="435"/>
      <c r="E34" s="436"/>
      <c r="F34" s="434"/>
      <c r="G34" s="435"/>
      <c r="H34" s="436"/>
      <c r="I34" s="59"/>
    </row>
    <row r="35" spans="1:9" s="254" customFormat="1">
      <c r="A35" s="514"/>
      <c r="B35" s="433"/>
      <c r="C35" s="434"/>
      <c r="D35" s="435"/>
      <c r="E35" s="436"/>
      <c r="F35" s="434"/>
      <c r="G35" s="435"/>
      <c r="H35" s="436"/>
      <c r="I35" s="59"/>
    </row>
    <row r="36" spans="1:9" s="254" customFormat="1">
      <c r="A36" s="514"/>
      <c r="B36" s="433"/>
      <c r="C36" s="434"/>
      <c r="D36" s="435"/>
      <c r="E36" s="436"/>
      <c r="F36" s="434"/>
      <c r="G36" s="435"/>
      <c r="H36" s="436"/>
      <c r="I36" s="59"/>
    </row>
    <row r="37" spans="1:9" s="254" customFormat="1">
      <c r="A37" s="514"/>
      <c r="B37" s="433"/>
      <c r="C37" s="434"/>
      <c r="D37" s="435"/>
      <c r="E37" s="436"/>
      <c r="F37" s="434"/>
      <c r="G37" s="435"/>
      <c r="H37" s="436"/>
      <c r="I37" s="59"/>
    </row>
    <row r="38" spans="1:9" s="254" customFormat="1">
      <c r="A38" s="514"/>
      <c r="B38" s="433"/>
      <c r="C38" s="434"/>
      <c r="D38" s="435"/>
      <c r="E38" s="436"/>
      <c r="F38" s="434"/>
      <c r="G38" s="435"/>
      <c r="H38" s="436"/>
      <c r="I38" s="59"/>
    </row>
    <row r="39" spans="1:9" s="254" customFormat="1">
      <c r="A39" s="514"/>
      <c r="B39" s="433"/>
      <c r="C39" s="434"/>
      <c r="D39" s="435"/>
      <c r="E39" s="436"/>
      <c r="F39" s="434"/>
      <c r="G39" s="435"/>
      <c r="H39" s="436"/>
      <c r="I39" s="59"/>
    </row>
    <row r="40" spans="1:9" s="254" customFormat="1">
      <c r="A40" s="514"/>
      <c r="B40" s="433"/>
      <c r="C40" s="434"/>
      <c r="D40" s="435"/>
      <c r="E40" s="436"/>
      <c r="F40" s="434"/>
      <c r="G40" s="435"/>
      <c r="H40" s="436"/>
      <c r="I40" s="59"/>
    </row>
    <row r="41" spans="1:9" s="254" customFormat="1">
      <c r="A41" s="514"/>
      <c r="B41" s="433"/>
      <c r="C41" s="434"/>
      <c r="D41" s="435"/>
      <c r="E41" s="436"/>
      <c r="F41" s="434"/>
      <c r="G41" s="435"/>
      <c r="H41" s="436"/>
      <c r="I41" s="59"/>
    </row>
    <row r="42" spans="1:9" s="254" customFormat="1">
      <c r="A42" s="514"/>
      <c r="B42" s="433"/>
      <c r="C42" s="434"/>
      <c r="D42" s="435"/>
      <c r="E42" s="436"/>
      <c r="F42" s="434"/>
      <c r="G42" s="435"/>
      <c r="H42" s="436"/>
      <c r="I42" s="59"/>
    </row>
    <row r="43" spans="1:9" s="254" customFormat="1">
      <c r="A43" s="514"/>
      <c r="B43" s="433"/>
      <c r="C43" s="434"/>
      <c r="D43" s="435"/>
      <c r="E43" s="436"/>
      <c r="F43" s="434"/>
      <c r="G43" s="435"/>
      <c r="H43" s="436"/>
      <c r="I43" s="59"/>
    </row>
    <row r="44" spans="1:9" s="254" customFormat="1">
      <c r="A44" s="514"/>
      <c r="B44" s="433"/>
      <c r="C44" s="434"/>
      <c r="D44" s="435"/>
      <c r="E44" s="436"/>
      <c r="F44" s="434"/>
      <c r="G44" s="435"/>
      <c r="H44" s="436"/>
      <c r="I44" s="59"/>
    </row>
    <row r="45" spans="1:9" s="254" customFormat="1">
      <c r="A45" s="514"/>
      <c r="B45" s="433"/>
      <c r="C45" s="434"/>
      <c r="D45" s="435"/>
      <c r="E45" s="436"/>
      <c r="F45" s="434"/>
      <c r="G45" s="435"/>
      <c r="H45" s="436"/>
      <c r="I45" s="59"/>
    </row>
    <row r="46" spans="1:9" s="254" customFormat="1">
      <c r="A46" s="514"/>
      <c r="B46" s="433"/>
      <c r="C46" s="434"/>
      <c r="D46" s="435"/>
      <c r="E46" s="436"/>
      <c r="F46" s="434"/>
      <c r="G46" s="435"/>
      <c r="H46" s="436"/>
      <c r="I46" s="59"/>
    </row>
    <row r="47" spans="1:9" s="254" customFormat="1">
      <c r="A47" s="514"/>
      <c r="B47" s="433"/>
      <c r="C47" s="434"/>
      <c r="D47" s="435"/>
      <c r="E47" s="436"/>
      <c r="F47" s="434"/>
      <c r="G47" s="435"/>
      <c r="H47" s="436"/>
      <c r="I47" s="59"/>
    </row>
    <row r="48" spans="1:9" s="254" customFormat="1">
      <c r="A48" s="514"/>
      <c r="B48" s="433"/>
      <c r="C48" s="434"/>
      <c r="D48" s="435"/>
      <c r="E48" s="436"/>
      <c r="F48" s="434"/>
      <c r="G48" s="435"/>
      <c r="H48" s="436"/>
      <c r="I48" s="59"/>
    </row>
    <row r="49" spans="1:9" s="254" customFormat="1">
      <c r="A49" s="514"/>
      <c r="B49" s="433"/>
      <c r="C49" s="434"/>
      <c r="D49" s="435"/>
      <c r="E49" s="436"/>
      <c r="F49" s="434"/>
      <c r="G49" s="435"/>
      <c r="H49" s="436"/>
      <c r="I49" s="59"/>
    </row>
    <row r="50" spans="1:9" s="254" customFormat="1">
      <c r="A50" s="514"/>
      <c r="B50" s="433"/>
      <c r="C50" s="434"/>
      <c r="D50" s="435"/>
      <c r="E50" s="436"/>
      <c r="F50" s="434"/>
      <c r="G50" s="435"/>
      <c r="H50" s="436"/>
      <c r="I50" s="59"/>
    </row>
    <row r="51" spans="1:9" s="254" customFormat="1">
      <c r="A51" s="514"/>
      <c r="B51" s="433"/>
      <c r="C51" s="434"/>
      <c r="D51" s="435"/>
      <c r="E51" s="436"/>
      <c r="F51" s="434"/>
      <c r="G51" s="435"/>
      <c r="H51" s="436"/>
      <c r="I51" s="59"/>
    </row>
    <row r="52" spans="1:9" s="254" customFormat="1">
      <c r="A52" s="514"/>
      <c r="B52" s="433"/>
      <c r="C52" s="434"/>
      <c r="D52" s="435"/>
      <c r="E52" s="436"/>
      <c r="F52" s="434"/>
      <c r="G52" s="435"/>
      <c r="H52" s="436"/>
      <c r="I52" s="59"/>
    </row>
    <row r="53" spans="1:9" s="254" customFormat="1">
      <c r="A53" s="514"/>
      <c r="B53" s="433"/>
      <c r="C53" s="434"/>
      <c r="D53" s="435"/>
      <c r="E53" s="436"/>
      <c r="F53" s="434"/>
      <c r="G53" s="435"/>
      <c r="H53" s="436"/>
      <c r="I53" s="59"/>
    </row>
    <row r="54" spans="1:9" s="254" customFormat="1">
      <c r="A54" s="514"/>
      <c r="B54" s="433"/>
      <c r="C54" s="434"/>
      <c r="D54" s="435"/>
      <c r="E54" s="436"/>
      <c r="F54" s="434"/>
      <c r="G54" s="435"/>
      <c r="H54" s="436"/>
      <c r="I54" s="59"/>
    </row>
    <row r="55" spans="1:9" s="254" customFormat="1">
      <c r="A55" s="514"/>
      <c r="B55" s="433"/>
      <c r="C55" s="434"/>
      <c r="D55" s="435"/>
      <c r="E55" s="436"/>
      <c r="F55" s="434"/>
      <c r="G55" s="435"/>
      <c r="H55" s="436"/>
      <c r="I55" s="59"/>
    </row>
    <row r="56" spans="1:9" s="254" customFormat="1">
      <c r="A56" s="514"/>
      <c r="B56" s="433"/>
      <c r="C56" s="434"/>
      <c r="D56" s="435"/>
      <c r="E56" s="436"/>
      <c r="F56" s="434"/>
      <c r="G56" s="435"/>
      <c r="H56" s="436"/>
      <c r="I56" s="59"/>
    </row>
    <row r="57" spans="1:9" s="254" customFormat="1">
      <c r="A57" s="514"/>
      <c r="B57" s="433"/>
      <c r="C57" s="434"/>
      <c r="D57" s="435"/>
      <c r="E57" s="436"/>
      <c r="F57" s="434"/>
      <c r="G57" s="435"/>
      <c r="H57" s="436"/>
      <c r="I57" s="59"/>
    </row>
    <row r="58" spans="1:9" s="254" customFormat="1">
      <c r="A58" s="514"/>
      <c r="B58" s="433"/>
      <c r="C58" s="434"/>
      <c r="D58" s="435"/>
      <c r="E58" s="436"/>
      <c r="F58" s="434"/>
      <c r="G58" s="435"/>
      <c r="H58" s="436"/>
      <c r="I58" s="59"/>
    </row>
    <row r="59" spans="1:9" s="254" customFormat="1">
      <c r="A59" s="514"/>
      <c r="B59" s="433"/>
      <c r="C59" s="434"/>
      <c r="D59" s="435"/>
      <c r="E59" s="436"/>
      <c r="F59" s="434"/>
      <c r="G59" s="435"/>
      <c r="H59" s="436"/>
      <c r="I59" s="59"/>
    </row>
    <row r="60" spans="1:9" s="254" customFormat="1">
      <c r="A60" s="514"/>
      <c r="B60" s="433"/>
      <c r="C60" s="434"/>
      <c r="D60" s="435"/>
      <c r="E60" s="436"/>
      <c r="F60" s="434"/>
      <c r="G60" s="435"/>
      <c r="H60" s="436"/>
      <c r="I60" s="59"/>
    </row>
    <row r="61" spans="1:9" s="254" customFormat="1">
      <c r="A61" s="514"/>
      <c r="B61" s="433"/>
      <c r="C61" s="434"/>
      <c r="D61" s="435"/>
      <c r="E61" s="436"/>
      <c r="F61" s="434"/>
      <c r="G61" s="435"/>
      <c r="H61" s="436"/>
      <c r="I61" s="59"/>
    </row>
    <row r="62" spans="1:9" s="254" customFormat="1">
      <c r="A62" s="514"/>
      <c r="B62" s="433"/>
      <c r="C62" s="434"/>
      <c r="D62" s="435"/>
      <c r="E62" s="436"/>
      <c r="F62" s="434"/>
      <c r="G62" s="435"/>
      <c r="H62" s="436"/>
      <c r="I62" s="59"/>
    </row>
    <row r="63" spans="1:9" s="254" customFormat="1">
      <c r="A63" s="514"/>
      <c r="B63" s="433"/>
      <c r="C63" s="434"/>
      <c r="D63" s="435"/>
      <c r="E63" s="436"/>
      <c r="F63" s="434"/>
      <c r="G63" s="435"/>
      <c r="H63" s="436"/>
      <c r="I63" s="59"/>
    </row>
    <row r="64" spans="1:9">
      <c r="E64" s="113"/>
      <c r="F64" s="113"/>
      <c r="G64" s="113"/>
      <c r="H64" s="113"/>
    </row>
    <row r="65" spans="5:8">
      <c r="E65" s="113"/>
      <c r="F65" s="113"/>
      <c r="G65" s="113"/>
      <c r="H65" s="113"/>
    </row>
  </sheetData>
  <mergeCells count="6">
    <mergeCell ref="B17:G17"/>
    <mergeCell ref="C4:E4"/>
    <mergeCell ref="A6:A8"/>
    <mergeCell ref="A9:A10"/>
    <mergeCell ref="A11:A12"/>
    <mergeCell ref="F4:H4"/>
  </mergeCells>
  <printOptions horizontalCentered="1"/>
  <pageMargins left="0.25" right="0.25" top="0.5" bottom="0.5" header="0.3" footer="0.3"/>
  <pageSetup orientation="landscape" r:id="rId1"/>
  <headerFooter>
    <oddHeader xml:space="preserve">&amp;R
</oddHeader>
    <oddFooter>&amp;C&amp;A&amp;R&amp;P of &amp;N</oddFooter>
  </headerFooter>
  <ignoredErrors>
    <ignoredError sqref="H9:H10" formulaRange="1"/>
  </ignoredErrors>
  <drawing r:id="rId2"/>
</worksheet>
</file>

<file path=xl/worksheets/sheet10.xml><?xml version="1.0" encoding="utf-8"?>
<worksheet xmlns="http://schemas.openxmlformats.org/spreadsheetml/2006/main" xmlns:r="http://schemas.openxmlformats.org/officeDocument/2006/relationships">
  <sheetPr codeName="Sheet12"/>
  <dimension ref="A1:J66"/>
  <sheetViews>
    <sheetView topLeftCell="A10" zoomScaleNormal="100" workbookViewId="0">
      <selection sqref="A1:XFD1048576"/>
    </sheetView>
  </sheetViews>
  <sheetFormatPr defaultRowHeight="15"/>
  <cols>
    <col min="1" max="1" width="44" bestFit="1" customWidth="1"/>
    <col min="2" max="2" width="19.5703125" style="6" customWidth="1"/>
    <col min="3" max="3" width="22.7109375" style="77" customWidth="1"/>
    <col min="4" max="4" width="15.28515625" style="13" customWidth="1"/>
    <col min="5" max="5" width="13.42578125" style="78" customWidth="1"/>
    <col min="6" max="6" width="11" bestFit="1" customWidth="1"/>
    <col min="7" max="7" width="16.28515625" bestFit="1" customWidth="1"/>
    <col min="8" max="8" width="18" bestFit="1" customWidth="1"/>
    <col min="9" max="9" width="11.5703125" bestFit="1" customWidth="1"/>
  </cols>
  <sheetData>
    <row r="1" spans="1:10" ht="18.75">
      <c r="A1" s="123" t="s">
        <v>318</v>
      </c>
    </row>
    <row r="2" spans="1:10" ht="17.25">
      <c r="A2" s="124" t="s">
        <v>305</v>
      </c>
      <c r="B2" s="54"/>
      <c r="C2" s="79"/>
      <c r="D2" s="54"/>
      <c r="E2" s="79"/>
    </row>
    <row r="3" spans="1:10" ht="15" customHeight="1" thickBot="1">
      <c r="A3" s="27"/>
      <c r="B3" s="54"/>
      <c r="C3" s="79"/>
      <c r="E3" s="79"/>
    </row>
    <row r="4" spans="1:10" ht="45">
      <c r="A4" s="481" t="s">
        <v>3</v>
      </c>
      <c r="B4" s="482" t="s">
        <v>178</v>
      </c>
      <c r="C4" s="483" t="s">
        <v>170</v>
      </c>
      <c r="D4" s="451" t="s">
        <v>28</v>
      </c>
      <c r="E4" s="484" t="s">
        <v>78</v>
      </c>
      <c r="F4" s="79"/>
      <c r="G4" s="79"/>
    </row>
    <row r="5" spans="1:10">
      <c r="A5" s="253" t="s">
        <v>5</v>
      </c>
      <c r="B5" s="349">
        <v>17695</v>
      </c>
      <c r="C5" s="470">
        <v>266760592.35999998</v>
      </c>
      <c r="D5" s="471">
        <v>56</v>
      </c>
      <c r="E5" s="472">
        <v>56451.64</v>
      </c>
      <c r="F5" s="79"/>
    </row>
    <row r="6" spans="1:10" s="11" customFormat="1">
      <c r="A6" s="135" t="s">
        <v>292</v>
      </c>
      <c r="B6" s="350">
        <v>70934</v>
      </c>
      <c r="C6" s="473">
        <v>1590871653.99</v>
      </c>
      <c r="D6" s="474">
        <v>3435</v>
      </c>
      <c r="E6" s="456">
        <v>110914031.73999999</v>
      </c>
      <c r="F6" s="79"/>
      <c r="I6" s="113"/>
      <c r="J6" s="113"/>
    </row>
    <row r="7" spans="1:10" s="11" customFormat="1">
      <c r="A7" s="133" t="s">
        <v>293</v>
      </c>
      <c r="B7" s="351">
        <v>176794</v>
      </c>
      <c r="C7" s="475">
        <v>1555391092.75</v>
      </c>
      <c r="D7" s="476">
        <v>5095</v>
      </c>
      <c r="E7" s="457">
        <v>56080504.82</v>
      </c>
      <c r="F7" s="79"/>
      <c r="I7" s="113"/>
      <c r="J7" s="113"/>
    </row>
    <row r="8" spans="1:10" s="11" customFormat="1">
      <c r="A8" s="135" t="s">
        <v>8</v>
      </c>
      <c r="B8" s="350">
        <v>105</v>
      </c>
      <c r="C8" s="473">
        <v>10289661</v>
      </c>
      <c r="D8" s="474">
        <v>560</v>
      </c>
      <c r="E8" s="456">
        <v>2307774.96</v>
      </c>
      <c r="F8" s="79"/>
      <c r="I8" s="113"/>
      <c r="J8" s="113"/>
    </row>
    <row r="9" spans="1:10" s="11" customFormat="1">
      <c r="A9" s="133" t="s">
        <v>294</v>
      </c>
      <c r="B9" s="351">
        <v>3702</v>
      </c>
      <c r="C9" s="475">
        <v>741440677</v>
      </c>
      <c r="D9" s="476">
        <v>41</v>
      </c>
      <c r="E9" s="457">
        <v>951643.83</v>
      </c>
      <c r="F9" s="79"/>
      <c r="I9" s="113"/>
      <c r="J9" s="113"/>
    </row>
    <row r="10" spans="1:10" s="11" customFormat="1">
      <c r="A10" s="135" t="s">
        <v>295</v>
      </c>
      <c r="B10" s="350">
        <v>515</v>
      </c>
      <c r="C10" s="473">
        <v>2074458.3699999999</v>
      </c>
      <c r="D10" s="474"/>
      <c r="E10" s="456"/>
      <c r="F10" s="79"/>
      <c r="I10" s="113"/>
      <c r="J10" s="113"/>
    </row>
    <row r="11" spans="1:10" s="11" customFormat="1">
      <c r="A11" s="133" t="s">
        <v>11</v>
      </c>
      <c r="B11" s="351">
        <v>7669</v>
      </c>
      <c r="C11" s="475">
        <v>329784619</v>
      </c>
      <c r="D11" s="476">
        <v>1</v>
      </c>
      <c r="E11" s="457">
        <v>3064</v>
      </c>
      <c r="F11" s="79"/>
      <c r="I11" s="113"/>
      <c r="J11" s="113"/>
    </row>
    <row r="12" spans="1:10" s="11" customFormat="1">
      <c r="A12" s="135" t="s">
        <v>12</v>
      </c>
      <c r="B12" s="350">
        <v>101</v>
      </c>
      <c r="C12" s="473">
        <v>410160.69</v>
      </c>
      <c r="D12" s="474">
        <v>3</v>
      </c>
      <c r="E12" s="456">
        <v>5805171.5999999996</v>
      </c>
      <c r="F12" s="79"/>
      <c r="I12" s="113"/>
      <c r="J12" s="113"/>
    </row>
    <row r="13" spans="1:10" s="11" customFormat="1">
      <c r="A13" s="133" t="s">
        <v>13</v>
      </c>
      <c r="B13" s="351">
        <v>180</v>
      </c>
      <c r="C13" s="475">
        <v>31286665.98</v>
      </c>
      <c r="D13" s="476">
        <v>117</v>
      </c>
      <c r="E13" s="457">
        <v>8194769</v>
      </c>
      <c r="F13" s="79"/>
      <c r="I13" s="113"/>
      <c r="J13" s="113"/>
    </row>
    <row r="14" spans="1:10" s="11" customFormat="1">
      <c r="A14" s="135" t="s">
        <v>14</v>
      </c>
      <c r="B14" s="350">
        <v>84</v>
      </c>
      <c r="C14" s="473">
        <v>23386410.874000002</v>
      </c>
      <c r="D14" s="474"/>
      <c r="E14" s="456"/>
      <c r="F14" s="79"/>
      <c r="I14" s="113"/>
      <c r="J14" s="113"/>
    </row>
    <row r="15" spans="1:10" s="11" customFormat="1">
      <c r="A15" s="133" t="s">
        <v>15</v>
      </c>
      <c r="B15" s="351">
        <v>35641</v>
      </c>
      <c r="C15" s="475">
        <v>277732946.41000003</v>
      </c>
      <c r="D15" s="476">
        <v>1615</v>
      </c>
      <c r="E15" s="457">
        <v>16760423.390000001</v>
      </c>
      <c r="F15" s="79"/>
      <c r="I15" s="113"/>
      <c r="J15" s="113"/>
    </row>
    <row r="16" spans="1:10" s="11" customFormat="1">
      <c r="A16" s="135" t="s">
        <v>16</v>
      </c>
      <c r="B16" s="350">
        <v>75456</v>
      </c>
      <c r="C16" s="473">
        <v>984212523.11200011</v>
      </c>
      <c r="D16" s="474">
        <v>18</v>
      </c>
      <c r="E16" s="456">
        <v>230211.03</v>
      </c>
      <c r="F16" s="79"/>
      <c r="I16" s="113"/>
      <c r="J16" s="113"/>
    </row>
    <row r="17" spans="1:10" s="11" customFormat="1">
      <c r="A17" s="133" t="s">
        <v>17</v>
      </c>
      <c r="B17" s="351">
        <v>389</v>
      </c>
      <c r="C17" s="475">
        <v>1145247</v>
      </c>
      <c r="D17" s="476">
        <v>1</v>
      </c>
      <c r="E17" s="457">
        <v>42800</v>
      </c>
      <c r="F17" s="79"/>
      <c r="G17" s="79"/>
      <c r="H17" s="7"/>
      <c r="I17" s="113"/>
      <c r="J17" s="113"/>
    </row>
    <row r="18" spans="1:10" s="11" customFormat="1">
      <c r="A18" s="135" t="s">
        <v>18</v>
      </c>
      <c r="B18" s="350">
        <v>1641</v>
      </c>
      <c r="C18" s="473">
        <v>874208.8</v>
      </c>
      <c r="D18" s="474">
        <v>39</v>
      </c>
      <c r="E18" s="456">
        <v>79637.573000000004</v>
      </c>
      <c r="F18" s="79"/>
      <c r="G18" s="79"/>
      <c r="H18" s="7"/>
      <c r="I18" s="113"/>
      <c r="J18" s="113"/>
    </row>
    <row r="19" spans="1:10" s="11" customFormat="1">
      <c r="A19" s="133" t="s">
        <v>29</v>
      </c>
      <c r="B19" s="351">
        <v>2363</v>
      </c>
      <c r="C19" s="475">
        <v>129529024</v>
      </c>
      <c r="D19" s="476">
        <v>5</v>
      </c>
      <c r="E19" s="457">
        <v>1561992</v>
      </c>
      <c r="F19" s="79"/>
      <c r="G19" s="79"/>
      <c r="H19" s="7"/>
      <c r="I19" s="113"/>
      <c r="J19" s="113"/>
    </row>
    <row r="20" spans="1:10" s="11" customFormat="1">
      <c r="A20" s="135" t="s">
        <v>20</v>
      </c>
      <c r="B20" s="350">
        <v>228</v>
      </c>
      <c r="C20" s="473">
        <v>9551747</v>
      </c>
      <c r="D20" s="474"/>
      <c r="E20" s="456"/>
      <c r="F20" s="79"/>
      <c r="G20" s="79"/>
      <c r="H20" s="7"/>
      <c r="I20" s="113"/>
      <c r="J20" s="113"/>
    </row>
    <row r="21" spans="1:10" s="11" customFormat="1">
      <c r="A21" s="133" t="s">
        <v>296</v>
      </c>
      <c r="B21" s="351">
        <v>59705</v>
      </c>
      <c r="C21" s="475">
        <v>2173908162.9000001</v>
      </c>
      <c r="D21" s="476">
        <v>5676</v>
      </c>
      <c r="E21" s="457">
        <v>225601805.05000001</v>
      </c>
      <c r="F21" s="79"/>
      <c r="G21" s="79"/>
      <c r="H21" s="7"/>
      <c r="I21" s="113"/>
      <c r="J21" s="113"/>
    </row>
    <row r="22" spans="1:10" s="11" customFormat="1">
      <c r="A22" s="135" t="s">
        <v>23</v>
      </c>
      <c r="B22" s="350">
        <v>1982</v>
      </c>
      <c r="C22" s="473">
        <v>43876013.859999999</v>
      </c>
      <c r="D22" s="474">
        <v>300</v>
      </c>
      <c r="E22" s="456">
        <v>10939749.15</v>
      </c>
      <c r="F22" s="79"/>
      <c r="G22" s="79"/>
      <c r="H22" s="7"/>
      <c r="I22" s="113"/>
      <c r="J22" s="113"/>
    </row>
    <row r="23" spans="1:10">
      <c r="A23" s="132" t="s">
        <v>24</v>
      </c>
      <c r="B23" s="352">
        <v>4</v>
      </c>
      <c r="C23" s="477">
        <v>159518.28</v>
      </c>
      <c r="D23" s="478">
        <v>5</v>
      </c>
      <c r="E23" s="479">
        <v>79904.95</v>
      </c>
      <c r="F23" s="79"/>
      <c r="G23" s="79"/>
      <c r="H23" s="7"/>
      <c r="I23" s="113"/>
      <c r="J23" s="113"/>
    </row>
    <row r="24" spans="1:10">
      <c r="A24" s="135" t="s">
        <v>25</v>
      </c>
      <c r="B24" s="350">
        <v>42506</v>
      </c>
      <c r="C24" s="473">
        <v>79753746.469999999</v>
      </c>
      <c r="D24" s="474">
        <v>225</v>
      </c>
      <c r="E24" s="456">
        <v>2261745.5499999998</v>
      </c>
      <c r="F24" s="79"/>
      <c r="G24" s="79"/>
      <c r="H24" s="7"/>
      <c r="I24" s="113"/>
      <c r="J24" s="113"/>
    </row>
    <row r="25" spans="1:10" ht="15.75" thickBot="1">
      <c r="A25" s="132" t="s">
        <v>27</v>
      </c>
      <c r="B25" s="352">
        <v>2956</v>
      </c>
      <c r="C25" s="477">
        <v>20670278.780000001</v>
      </c>
      <c r="D25" s="478">
        <v>1</v>
      </c>
      <c r="E25" s="480">
        <v>0</v>
      </c>
      <c r="F25" s="79"/>
      <c r="G25" s="79"/>
      <c r="H25" s="7"/>
      <c r="I25" s="113"/>
      <c r="J25" s="113"/>
    </row>
    <row r="26" spans="1:10" s="4" customFormat="1" ht="15.75" thickBot="1">
      <c r="A26" s="64" t="s">
        <v>2</v>
      </c>
      <c r="B26" s="266">
        <f>SUM(B5:B25)</f>
        <v>500650</v>
      </c>
      <c r="C26" s="468">
        <f t="shared" ref="C26:E26" si="0">SUM(C5:C25)</f>
        <v>8273109408.6259975</v>
      </c>
      <c r="D26" s="355">
        <f t="shared" si="0"/>
        <v>17193</v>
      </c>
      <c r="E26" s="469">
        <f t="shared" si="0"/>
        <v>441871680.28299999</v>
      </c>
      <c r="F26" s="79"/>
      <c r="G26" s="79"/>
      <c r="H26"/>
      <c r="I26"/>
    </row>
    <row r="27" spans="1:10" s="113" customFormat="1">
      <c r="A27" s="116"/>
      <c r="B27" s="115"/>
      <c r="C27" s="77"/>
      <c r="D27" s="13"/>
      <c r="E27" s="78"/>
      <c r="G27" s="7"/>
    </row>
    <row r="28" spans="1:10">
      <c r="A28" s="116" t="s">
        <v>273</v>
      </c>
      <c r="G28" s="7"/>
    </row>
    <row r="29" spans="1:10">
      <c r="A29" t="s">
        <v>77</v>
      </c>
    </row>
    <row r="30" spans="1:10">
      <c r="A30" s="114" t="s">
        <v>261</v>
      </c>
      <c r="B30" s="20"/>
      <c r="C30" s="80"/>
      <c r="E30" s="81"/>
      <c r="F30" s="11"/>
      <c r="G30" s="11"/>
    </row>
    <row r="31" spans="1:10">
      <c r="A31" s="116" t="s">
        <v>297</v>
      </c>
      <c r="B31" s="32"/>
      <c r="C31" s="81"/>
      <c r="E31" s="82"/>
      <c r="F31" s="11"/>
      <c r="G31" s="11"/>
    </row>
    <row r="32" spans="1:10" s="113" customFormat="1">
      <c r="A32" s="116"/>
      <c r="B32" s="32"/>
      <c r="C32" s="81"/>
      <c r="D32" s="13"/>
      <c r="E32" s="82"/>
      <c r="F32" s="11"/>
      <c r="G32" s="11"/>
    </row>
    <row r="33" spans="1:7" s="113" customFormat="1">
      <c r="A33" s="116"/>
      <c r="B33" s="32"/>
      <c r="C33" s="81"/>
      <c r="D33" s="13"/>
      <c r="E33" s="82"/>
      <c r="F33" s="11"/>
      <c r="G33" s="11"/>
    </row>
    <row r="34" spans="1:7" s="113" customFormat="1">
      <c r="A34" s="116"/>
      <c r="B34" s="32"/>
      <c r="C34" s="81"/>
      <c r="D34" s="13"/>
      <c r="E34" s="82"/>
      <c r="F34" s="11"/>
      <c r="G34" s="11"/>
    </row>
    <row r="35" spans="1:7" s="113" customFormat="1">
      <c r="A35" s="116"/>
      <c r="B35" s="32"/>
      <c r="C35" s="81"/>
      <c r="D35" s="13"/>
      <c r="E35" s="82"/>
      <c r="F35" s="11"/>
      <c r="G35" s="11"/>
    </row>
    <row r="36" spans="1:7" s="113" customFormat="1">
      <c r="A36" s="116"/>
      <c r="B36" s="32"/>
      <c r="C36" s="81"/>
      <c r="D36" s="13"/>
      <c r="E36" s="82"/>
      <c r="F36" s="11"/>
      <c r="G36" s="11"/>
    </row>
    <row r="37" spans="1:7" s="113" customFormat="1">
      <c r="A37" s="116"/>
      <c r="B37" s="32"/>
      <c r="C37" s="81"/>
      <c r="D37" s="13"/>
      <c r="E37" s="82"/>
      <c r="F37" s="11"/>
      <c r="G37" s="11"/>
    </row>
    <row r="38" spans="1:7" s="113" customFormat="1">
      <c r="A38" s="116"/>
      <c r="B38" s="32"/>
      <c r="C38" s="81"/>
      <c r="D38" s="13"/>
      <c r="E38" s="82"/>
      <c r="F38" s="11"/>
      <c r="G38" s="11"/>
    </row>
    <row r="39" spans="1:7" s="113" customFormat="1">
      <c r="A39" s="116"/>
      <c r="B39" s="32"/>
      <c r="C39" s="81"/>
      <c r="D39" s="13"/>
      <c r="E39" s="82"/>
      <c r="F39" s="11"/>
      <c r="G39" s="11"/>
    </row>
    <row r="40" spans="1:7" s="113" customFormat="1">
      <c r="A40" s="116"/>
      <c r="B40" s="32"/>
      <c r="C40" s="81"/>
      <c r="D40" s="13"/>
      <c r="E40" s="82"/>
      <c r="F40" s="11"/>
      <c r="G40" s="11"/>
    </row>
    <row r="41" spans="1:7" s="113" customFormat="1">
      <c r="A41" s="116"/>
      <c r="B41" s="32"/>
      <c r="C41" s="81"/>
      <c r="D41" s="13"/>
      <c r="E41" s="82"/>
      <c r="F41" s="11"/>
      <c r="G41" s="11"/>
    </row>
    <row r="42" spans="1:7" s="113" customFormat="1">
      <c r="A42" s="116"/>
      <c r="B42" s="32"/>
      <c r="C42" s="81"/>
      <c r="D42" s="13"/>
      <c r="E42" s="82"/>
      <c r="F42" s="11"/>
      <c r="G42" s="11"/>
    </row>
    <row r="43" spans="1:7" s="113" customFormat="1">
      <c r="A43" s="116"/>
      <c r="B43" s="32"/>
      <c r="C43" s="81"/>
      <c r="D43" s="13"/>
      <c r="E43" s="82"/>
      <c r="F43" s="11"/>
      <c r="G43" s="11"/>
    </row>
    <row r="44" spans="1:7" s="113" customFormat="1">
      <c r="A44" s="116"/>
      <c r="B44" s="32"/>
      <c r="C44" s="81"/>
      <c r="D44" s="13"/>
      <c r="E44" s="82"/>
      <c r="F44" s="11"/>
      <c r="G44" s="11"/>
    </row>
    <row r="45" spans="1:7" s="113" customFormat="1">
      <c r="A45" s="116"/>
      <c r="B45" s="32"/>
      <c r="C45" s="81"/>
      <c r="D45" s="13"/>
      <c r="E45" s="82"/>
      <c r="F45" s="11"/>
      <c r="G45" s="11"/>
    </row>
    <row r="46" spans="1:7" s="113" customFormat="1">
      <c r="A46" s="116"/>
      <c r="B46" s="32"/>
      <c r="C46" s="81"/>
      <c r="D46" s="13"/>
      <c r="E46" s="82"/>
      <c r="F46" s="11"/>
      <c r="G46" s="11"/>
    </row>
    <row r="47" spans="1:7" s="113" customFormat="1">
      <c r="A47" s="116"/>
      <c r="B47" s="32"/>
      <c r="C47" s="81"/>
      <c r="D47" s="13"/>
      <c r="E47" s="82"/>
      <c r="F47" s="11"/>
      <c r="G47" s="11"/>
    </row>
    <row r="48" spans="1:7" s="113" customFormat="1">
      <c r="A48" s="116"/>
      <c r="B48" s="32"/>
      <c r="C48" s="81"/>
      <c r="D48" s="13"/>
      <c r="E48" s="82"/>
      <c r="F48" s="11"/>
      <c r="G48" s="11"/>
    </row>
    <row r="49" spans="1:7" s="113" customFormat="1">
      <c r="A49" s="116"/>
      <c r="B49" s="32"/>
      <c r="C49" s="81"/>
      <c r="D49" s="13"/>
      <c r="E49" s="82"/>
      <c r="F49" s="11"/>
      <c r="G49" s="11"/>
    </row>
    <row r="50" spans="1:7" s="113" customFormat="1">
      <c r="A50" s="116"/>
      <c r="B50" s="32"/>
      <c r="C50" s="81"/>
      <c r="D50" s="13"/>
      <c r="E50" s="82"/>
      <c r="F50" s="11"/>
      <c r="G50" s="11"/>
    </row>
    <row r="51" spans="1:7" s="113" customFormat="1">
      <c r="A51" s="116"/>
      <c r="B51" s="32"/>
      <c r="C51" s="81"/>
      <c r="D51" s="13"/>
      <c r="E51" s="82"/>
      <c r="F51" s="11"/>
      <c r="G51" s="11"/>
    </row>
    <row r="52" spans="1:7" s="113" customFormat="1">
      <c r="A52" s="116"/>
      <c r="B52" s="32"/>
      <c r="C52" s="81"/>
      <c r="D52" s="13"/>
      <c r="E52" s="82"/>
      <c r="F52" s="11"/>
      <c r="G52" s="11"/>
    </row>
    <row r="53" spans="1:7" s="113" customFormat="1">
      <c r="A53" s="116"/>
      <c r="B53" s="32"/>
      <c r="C53" s="81"/>
      <c r="D53" s="13"/>
      <c r="E53" s="82"/>
      <c r="F53" s="11"/>
      <c r="G53" s="11"/>
    </row>
    <row r="54" spans="1:7" s="113" customFormat="1">
      <c r="A54" s="116"/>
      <c r="B54" s="32"/>
      <c r="C54" s="81"/>
      <c r="D54" s="13"/>
      <c r="E54" s="82"/>
      <c r="F54" s="11"/>
      <c r="G54" s="11"/>
    </row>
    <row r="55" spans="1:7" s="113" customFormat="1">
      <c r="A55" s="116"/>
      <c r="B55" s="32"/>
      <c r="C55" s="81"/>
      <c r="D55" s="13"/>
      <c r="E55" s="82"/>
      <c r="F55" s="11"/>
      <c r="G55" s="11"/>
    </row>
    <row r="56" spans="1:7" s="113" customFormat="1">
      <c r="A56" s="116"/>
      <c r="B56" s="32"/>
      <c r="C56" s="81"/>
      <c r="D56" s="13"/>
      <c r="E56" s="82"/>
      <c r="F56" s="11"/>
      <c r="G56" s="11"/>
    </row>
    <row r="57" spans="1:7" s="113" customFormat="1">
      <c r="A57" s="116"/>
      <c r="B57" s="32"/>
      <c r="C57" s="81"/>
      <c r="D57" s="13"/>
      <c r="E57" s="82"/>
      <c r="F57" s="11"/>
      <c r="G57" s="11"/>
    </row>
    <row r="58" spans="1:7" s="113" customFormat="1">
      <c r="A58" s="116"/>
      <c r="B58" s="32"/>
      <c r="C58" s="81"/>
      <c r="D58" s="13"/>
      <c r="E58" s="82"/>
      <c r="F58" s="11"/>
      <c r="G58" s="11"/>
    </row>
    <row r="59" spans="1:7" s="113" customFormat="1">
      <c r="A59" s="116"/>
      <c r="B59" s="32"/>
      <c r="C59" s="81"/>
      <c r="D59" s="13"/>
      <c r="E59" s="82"/>
      <c r="F59" s="11"/>
      <c r="G59" s="11"/>
    </row>
    <row r="60" spans="1:7">
      <c r="B60" s="32"/>
      <c r="C60" s="81"/>
      <c r="E60" s="82"/>
      <c r="F60" s="11"/>
      <c r="G60" s="11"/>
    </row>
    <row r="61" spans="1:7">
      <c r="B61" s="32"/>
      <c r="C61" s="81"/>
      <c r="E61" s="82"/>
      <c r="F61" s="11"/>
      <c r="G61" s="11"/>
    </row>
    <row r="62" spans="1:7">
      <c r="B62" s="32"/>
      <c r="C62" s="81"/>
      <c r="E62" s="82"/>
      <c r="F62" s="11"/>
      <c r="G62" s="11"/>
    </row>
    <row r="63" spans="1:7">
      <c r="B63" s="32"/>
      <c r="C63" s="81"/>
      <c r="E63" s="82"/>
      <c r="F63" s="11"/>
      <c r="G63" s="11"/>
    </row>
    <row r="64" spans="1:7">
      <c r="B64" s="20"/>
      <c r="C64" s="80"/>
      <c r="E64" s="81"/>
      <c r="F64" s="11"/>
      <c r="G64" s="33"/>
    </row>
    <row r="65" spans="1:7">
      <c r="B65" s="20"/>
      <c r="C65" s="80"/>
      <c r="E65" s="81"/>
      <c r="F65" s="11"/>
      <c r="G65" s="11"/>
    </row>
    <row r="66" spans="1:7">
      <c r="A66" t="s">
        <v>140</v>
      </c>
    </row>
  </sheetData>
  <printOptions horizontalCentered="1"/>
  <pageMargins left="0.25" right="0.25" top="0.5" bottom="0.5" header="0.3" footer="0.3"/>
  <pageSetup orientation="landscape" r:id="rId1"/>
  <headerFooter>
    <oddFooter>&amp;C&amp;A&amp;R&amp;P of &amp;N</oddFooter>
  </headerFooter>
  <drawing r:id="rId2"/>
</worksheet>
</file>

<file path=xl/worksheets/sheet11.xml><?xml version="1.0" encoding="utf-8"?>
<worksheet xmlns="http://schemas.openxmlformats.org/spreadsheetml/2006/main" xmlns:r="http://schemas.openxmlformats.org/officeDocument/2006/relationships">
  <sheetPr codeName="Sheet13"/>
  <dimension ref="A1:G62"/>
  <sheetViews>
    <sheetView zoomScaleNormal="100" workbookViewId="0">
      <selection activeCell="F23" sqref="F23"/>
    </sheetView>
  </sheetViews>
  <sheetFormatPr defaultRowHeight="15"/>
  <cols>
    <col min="1" max="1" width="49.5703125" style="4" customWidth="1"/>
    <col min="2" max="2" width="13.5703125" style="4" customWidth="1"/>
    <col min="3" max="3" width="19.28515625" style="110" customWidth="1"/>
    <col min="4" max="4" width="14.7109375" style="23" customWidth="1"/>
    <col min="5" max="5" width="17.5703125" style="18" customWidth="1"/>
    <col min="6" max="6" width="9.140625" style="4"/>
    <col min="7" max="7" width="10" style="4" bestFit="1" customWidth="1"/>
    <col min="8" max="16384" width="9.140625" style="4"/>
  </cols>
  <sheetData>
    <row r="1" spans="1:7" ht="18.75">
      <c r="A1" s="123" t="s">
        <v>318</v>
      </c>
    </row>
    <row r="2" spans="1:7" ht="17.25">
      <c r="A2" s="127" t="s">
        <v>290</v>
      </c>
      <c r="B2" s="114"/>
    </row>
    <row r="3" spans="1:7" ht="15" customHeight="1" thickBot="1">
      <c r="A3" s="29"/>
      <c r="B3" s="114"/>
    </row>
    <row r="4" spans="1:7" ht="43.5" customHeight="1" thickBot="1">
      <c r="A4" s="490" t="s">
        <v>237</v>
      </c>
      <c r="B4" s="491" t="s">
        <v>239</v>
      </c>
      <c r="C4" s="492" t="s">
        <v>240</v>
      </c>
      <c r="D4" s="464" t="s">
        <v>60</v>
      </c>
      <c r="E4" s="493" t="s">
        <v>241</v>
      </c>
      <c r="F4" s="114"/>
      <c r="G4" s="114"/>
    </row>
    <row r="5" spans="1:7">
      <c r="A5" s="134" t="s">
        <v>61</v>
      </c>
      <c r="B5" s="356">
        <v>9168</v>
      </c>
      <c r="C5" s="488">
        <v>419224817.34000003</v>
      </c>
      <c r="D5" s="358">
        <v>635</v>
      </c>
      <c r="E5" s="485">
        <v>27107241.91</v>
      </c>
      <c r="F5" s="114"/>
      <c r="G5" s="114"/>
    </row>
    <row r="6" spans="1:7">
      <c r="A6" s="130" t="s">
        <v>192</v>
      </c>
      <c r="B6" s="357">
        <v>93286</v>
      </c>
      <c r="C6" s="489">
        <v>570966128.53600001</v>
      </c>
      <c r="D6" s="359">
        <v>2735</v>
      </c>
      <c r="E6" s="486">
        <v>21319522.329999998</v>
      </c>
      <c r="F6" s="114"/>
      <c r="G6" s="114"/>
    </row>
    <row r="7" spans="1:7" ht="14.25" customHeight="1">
      <c r="A7" s="134" t="s">
        <v>43</v>
      </c>
      <c r="B7" s="356">
        <v>12295</v>
      </c>
      <c r="C7" s="488">
        <v>109751530.96000001</v>
      </c>
      <c r="D7" s="358">
        <v>2135</v>
      </c>
      <c r="E7" s="487">
        <v>19244774.870000001</v>
      </c>
      <c r="F7" s="114"/>
      <c r="G7" s="114"/>
    </row>
    <row r="8" spans="1:7">
      <c r="A8" s="130" t="s">
        <v>62</v>
      </c>
      <c r="B8" s="357">
        <v>4361</v>
      </c>
      <c r="C8" s="489">
        <v>316431050.00999999</v>
      </c>
      <c r="D8" s="359">
        <v>68</v>
      </c>
      <c r="E8" s="486">
        <v>32471462.18</v>
      </c>
      <c r="F8" s="114"/>
      <c r="G8" s="114"/>
    </row>
    <row r="9" spans="1:7">
      <c r="A9" s="134" t="s">
        <v>63</v>
      </c>
      <c r="B9" s="356">
        <v>3505</v>
      </c>
      <c r="C9" s="488">
        <v>196009141.77000001</v>
      </c>
      <c r="D9" s="358">
        <v>148</v>
      </c>
      <c r="E9" s="487">
        <v>18528317.32</v>
      </c>
      <c r="F9" s="114"/>
      <c r="G9" s="114"/>
    </row>
    <row r="10" spans="1:7">
      <c r="A10" s="130" t="s">
        <v>164</v>
      </c>
      <c r="B10" s="357">
        <v>2816</v>
      </c>
      <c r="C10" s="489">
        <v>59293400.909999996</v>
      </c>
      <c r="D10" s="359">
        <v>14</v>
      </c>
      <c r="E10" s="486">
        <v>175563.72</v>
      </c>
      <c r="F10" s="114"/>
      <c r="G10" s="114"/>
    </row>
    <row r="11" spans="1:7">
      <c r="A11" s="134" t="s">
        <v>64</v>
      </c>
      <c r="B11" s="356">
        <v>37093</v>
      </c>
      <c r="C11" s="488">
        <v>268292851.09</v>
      </c>
      <c r="D11" s="358">
        <v>986</v>
      </c>
      <c r="E11" s="487">
        <v>7700586.3300000001</v>
      </c>
      <c r="F11" s="114"/>
      <c r="G11" s="114"/>
    </row>
    <row r="12" spans="1:7" ht="14.25" customHeight="1">
      <c r="A12" s="130" t="s">
        <v>65</v>
      </c>
      <c r="B12" s="357">
        <v>6353</v>
      </c>
      <c r="C12" s="489">
        <v>20242890.75</v>
      </c>
      <c r="D12" s="539">
        <v>35</v>
      </c>
      <c r="E12" s="486">
        <v>6436.56</v>
      </c>
      <c r="F12" s="114"/>
      <c r="G12" s="114"/>
    </row>
    <row r="13" spans="1:7">
      <c r="A13" s="134" t="s">
        <v>163</v>
      </c>
      <c r="B13" s="356">
        <v>42874</v>
      </c>
      <c r="C13" s="488">
        <v>280967676.56999999</v>
      </c>
      <c r="D13" s="358">
        <v>305</v>
      </c>
      <c r="E13" s="487">
        <v>11418657.359999999</v>
      </c>
      <c r="F13" s="114"/>
      <c r="G13" s="114"/>
    </row>
    <row r="14" spans="1:7">
      <c r="A14" s="130" t="s">
        <v>66</v>
      </c>
      <c r="B14" s="357">
        <v>39816</v>
      </c>
      <c r="C14" s="489">
        <v>537083763.47299993</v>
      </c>
      <c r="D14" s="359">
        <v>1900</v>
      </c>
      <c r="E14" s="486">
        <v>44329574.07</v>
      </c>
      <c r="F14" s="114"/>
      <c r="G14" s="114"/>
    </row>
    <row r="15" spans="1:7" ht="17.25" customHeight="1">
      <c r="A15" s="134" t="s">
        <v>67</v>
      </c>
      <c r="B15" s="356">
        <v>1565</v>
      </c>
      <c r="C15" s="488">
        <v>413754624</v>
      </c>
      <c r="D15" s="358">
        <v>8</v>
      </c>
      <c r="E15" s="487">
        <v>1140</v>
      </c>
      <c r="F15" s="114"/>
      <c r="G15" s="114"/>
    </row>
    <row r="16" spans="1:7">
      <c r="A16" s="130" t="s">
        <v>68</v>
      </c>
      <c r="B16" s="357">
        <v>910</v>
      </c>
      <c r="C16" s="489">
        <v>54546088.240000002</v>
      </c>
      <c r="D16" s="359">
        <v>57</v>
      </c>
      <c r="E16" s="486">
        <v>1512217.57</v>
      </c>
      <c r="F16" s="114"/>
      <c r="G16" s="114"/>
    </row>
    <row r="17" spans="1:7" ht="14.25" customHeight="1">
      <c r="A17" s="134" t="s">
        <v>69</v>
      </c>
      <c r="B17" s="356">
        <v>12069</v>
      </c>
      <c r="C17" s="488">
        <v>363964540.91000003</v>
      </c>
      <c r="D17" s="358">
        <v>132</v>
      </c>
      <c r="E17" s="487">
        <v>214279.94</v>
      </c>
      <c r="F17" s="114"/>
      <c r="G17" s="114"/>
    </row>
    <row r="18" spans="1:7">
      <c r="A18" s="130" t="s">
        <v>161</v>
      </c>
      <c r="B18" s="357">
        <v>42920</v>
      </c>
      <c r="C18" s="489">
        <v>545841939.14600003</v>
      </c>
      <c r="D18" s="359">
        <v>758</v>
      </c>
      <c r="E18" s="486">
        <v>10803603.43</v>
      </c>
      <c r="F18" s="114"/>
      <c r="G18" s="114"/>
    </row>
    <row r="19" spans="1:7">
      <c r="A19" s="134" t="s">
        <v>162</v>
      </c>
      <c r="B19" s="356">
        <v>3253</v>
      </c>
      <c r="C19" s="488">
        <v>65323067.82</v>
      </c>
      <c r="D19" s="540">
        <v>67</v>
      </c>
      <c r="E19" s="487">
        <v>69134.86</v>
      </c>
      <c r="F19" s="114"/>
      <c r="G19" s="114"/>
    </row>
    <row r="20" spans="1:7" ht="14.25" customHeight="1">
      <c r="A20" s="134" t="s">
        <v>70</v>
      </c>
      <c r="B20" s="356">
        <v>47522</v>
      </c>
      <c r="C20" s="488">
        <v>771906351.96000016</v>
      </c>
      <c r="D20" s="358">
        <v>869</v>
      </c>
      <c r="E20" s="487">
        <v>18343152.559999999</v>
      </c>
      <c r="F20" s="114"/>
      <c r="G20" s="114"/>
    </row>
    <row r="21" spans="1:7" ht="13.5" customHeight="1">
      <c r="A21" s="130" t="s">
        <v>160</v>
      </c>
      <c r="B21" s="357">
        <v>11913</v>
      </c>
      <c r="C21" s="489">
        <v>206369850.62</v>
      </c>
      <c r="D21" s="359">
        <v>531</v>
      </c>
      <c r="E21" s="486">
        <v>25919241.805</v>
      </c>
      <c r="F21" s="114"/>
      <c r="G21" s="114"/>
    </row>
    <row r="22" spans="1:7">
      <c r="A22" s="134" t="s">
        <v>71</v>
      </c>
      <c r="B22" s="356">
        <v>77</v>
      </c>
      <c r="C22" s="488">
        <v>12573460</v>
      </c>
      <c r="D22" s="358"/>
      <c r="E22" s="487"/>
      <c r="F22" s="114"/>
      <c r="G22" s="114"/>
    </row>
    <row r="23" spans="1:7">
      <c r="A23" s="130" t="s">
        <v>159</v>
      </c>
      <c r="B23" s="357">
        <v>30223</v>
      </c>
      <c r="C23" s="489">
        <v>869081344.35899997</v>
      </c>
      <c r="D23" s="359">
        <v>1119</v>
      </c>
      <c r="E23" s="486">
        <v>95994113.081</v>
      </c>
      <c r="F23" s="114"/>
      <c r="G23" s="114"/>
    </row>
    <row r="24" spans="1:7">
      <c r="A24" s="134" t="s">
        <v>72</v>
      </c>
      <c r="B24" s="356">
        <v>93914</v>
      </c>
      <c r="C24" s="488">
        <v>2141034240.6719999</v>
      </c>
      <c r="D24" s="358">
        <v>4626</v>
      </c>
      <c r="E24" s="487">
        <v>106339877.32699999</v>
      </c>
      <c r="F24" s="114"/>
      <c r="G24" s="114"/>
    </row>
    <row r="25" spans="1:7" ht="15.75" thickBot="1">
      <c r="A25" s="130" t="s">
        <v>73</v>
      </c>
      <c r="B25" s="357">
        <v>4717</v>
      </c>
      <c r="C25" s="489">
        <v>50450649.490000002</v>
      </c>
      <c r="D25" s="359">
        <v>65</v>
      </c>
      <c r="E25" s="542">
        <v>372783.06</v>
      </c>
      <c r="F25" s="114"/>
      <c r="G25" s="114"/>
    </row>
    <row r="26" spans="1:7" ht="15.75" thickBot="1">
      <c r="A26" s="62" t="s">
        <v>2</v>
      </c>
      <c r="B26" s="227">
        <f>SUM(B5:B25)</f>
        <v>500650</v>
      </c>
      <c r="C26" s="454">
        <f t="shared" ref="C26:E26" si="0">SUM(C5:C25)</f>
        <v>8273109408.6259995</v>
      </c>
      <c r="D26" s="360">
        <f t="shared" si="0"/>
        <v>17193</v>
      </c>
      <c r="E26" s="541">
        <f t="shared" si="0"/>
        <v>441871680.28300005</v>
      </c>
      <c r="F26" s="114"/>
      <c r="G26" s="114"/>
    </row>
    <row r="27" spans="1:7" s="116" customFormat="1">
      <c r="A27" s="142"/>
      <c r="B27" s="120"/>
      <c r="C27" s="111"/>
      <c r="D27" s="74"/>
      <c r="E27" s="75"/>
    </row>
    <row r="28" spans="1:7" s="12" customFormat="1">
      <c r="A28" s="116" t="s">
        <v>273</v>
      </c>
      <c r="B28" s="31"/>
      <c r="C28" s="111"/>
      <c r="D28" s="74"/>
      <c r="E28" s="75"/>
    </row>
    <row r="29" spans="1:7">
      <c r="A29" s="114" t="s">
        <v>263</v>
      </c>
    </row>
    <row r="30" spans="1:7" ht="14.25" customHeight="1">
      <c r="A30" s="113" t="s">
        <v>238</v>
      </c>
    </row>
    <row r="31" spans="1:7">
      <c r="A31" s="113" t="s">
        <v>287</v>
      </c>
    </row>
    <row r="32" spans="1:7" s="114" customFormat="1">
      <c r="A32" s="113"/>
      <c r="C32" s="110"/>
      <c r="D32" s="23"/>
      <c r="E32" s="18"/>
    </row>
    <row r="33" spans="1:5" s="114" customFormat="1">
      <c r="A33" s="113"/>
      <c r="C33" s="110"/>
      <c r="D33" s="23"/>
      <c r="E33" s="18"/>
    </row>
    <row r="34" spans="1:5" s="114" customFormat="1">
      <c r="A34" s="113"/>
      <c r="C34" s="110"/>
      <c r="D34" s="23"/>
      <c r="E34" s="18"/>
    </row>
    <row r="35" spans="1:5" s="114" customFormat="1">
      <c r="A35" s="113"/>
      <c r="C35" s="110"/>
      <c r="D35" s="23"/>
      <c r="E35" s="18"/>
    </row>
    <row r="36" spans="1:5" s="114" customFormat="1">
      <c r="A36" s="113"/>
      <c r="C36" s="110"/>
      <c r="D36" s="23"/>
      <c r="E36" s="18"/>
    </row>
    <row r="37" spans="1:5" s="114" customFormat="1">
      <c r="A37" s="113"/>
      <c r="C37" s="110"/>
      <c r="D37" s="23"/>
      <c r="E37" s="18"/>
    </row>
    <row r="38" spans="1:5" s="114" customFormat="1">
      <c r="A38" s="113"/>
      <c r="C38" s="110"/>
      <c r="D38" s="23"/>
      <c r="E38" s="18"/>
    </row>
    <row r="39" spans="1:5" s="114" customFormat="1">
      <c r="A39" s="113"/>
      <c r="C39" s="110"/>
      <c r="D39" s="23"/>
      <c r="E39" s="18"/>
    </row>
    <row r="40" spans="1:5" s="114" customFormat="1">
      <c r="A40" s="113"/>
      <c r="C40" s="110"/>
      <c r="D40" s="23"/>
      <c r="E40" s="18"/>
    </row>
    <row r="41" spans="1:5" s="114" customFormat="1">
      <c r="A41" s="113"/>
      <c r="C41" s="110"/>
      <c r="D41" s="23"/>
      <c r="E41" s="18"/>
    </row>
    <row r="42" spans="1:5" s="114" customFormat="1">
      <c r="A42" s="113"/>
      <c r="C42" s="110"/>
      <c r="D42" s="23"/>
      <c r="E42" s="18"/>
    </row>
    <row r="43" spans="1:5" s="114" customFormat="1">
      <c r="A43" s="113"/>
      <c r="C43" s="110"/>
      <c r="D43" s="23"/>
      <c r="E43" s="18"/>
    </row>
    <row r="44" spans="1:5" s="114" customFormat="1">
      <c r="A44" s="113"/>
      <c r="C44" s="110"/>
      <c r="D44" s="23"/>
      <c r="E44" s="18"/>
    </row>
    <row r="45" spans="1:5" s="114" customFormat="1">
      <c r="A45" s="113"/>
      <c r="C45" s="110"/>
      <c r="D45" s="23"/>
      <c r="E45" s="18"/>
    </row>
    <row r="46" spans="1:5" s="114" customFormat="1">
      <c r="A46" s="113"/>
      <c r="C46" s="110"/>
      <c r="D46" s="23"/>
      <c r="E46" s="18"/>
    </row>
    <row r="47" spans="1:5" s="114" customFormat="1">
      <c r="A47" s="113"/>
      <c r="C47" s="110"/>
      <c r="D47" s="23"/>
      <c r="E47" s="18"/>
    </row>
    <row r="48" spans="1:5" s="114" customFormat="1">
      <c r="A48" s="113"/>
      <c r="C48" s="110"/>
      <c r="D48" s="23"/>
      <c r="E48" s="18"/>
    </row>
    <row r="49" spans="1:7" s="114" customFormat="1">
      <c r="A49" s="113"/>
      <c r="C49" s="110"/>
      <c r="D49" s="23"/>
      <c r="E49" s="18"/>
    </row>
    <row r="50" spans="1:7" s="114" customFormat="1">
      <c r="A50" s="113"/>
      <c r="C50" s="110"/>
      <c r="D50" s="23"/>
      <c r="E50" s="18"/>
    </row>
    <row r="51" spans="1:7" s="114" customFormat="1">
      <c r="A51" s="113"/>
      <c r="C51" s="110"/>
      <c r="D51" s="23"/>
      <c r="E51" s="18"/>
    </row>
    <row r="52" spans="1:7" s="114" customFormat="1">
      <c r="A52" s="113"/>
      <c r="C52" s="110"/>
      <c r="D52" s="23"/>
      <c r="E52" s="18"/>
    </row>
    <row r="53" spans="1:7" s="114" customFormat="1">
      <c r="A53" s="113"/>
      <c r="C53" s="110"/>
      <c r="D53" s="23"/>
      <c r="E53" s="18"/>
    </row>
    <row r="54" spans="1:7" s="114" customFormat="1">
      <c r="A54" s="113"/>
      <c r="C54" s="110"/>
      <c r="D54" s="23"/>
      <c r="E54" s="18"/>
    </row>
    <row r="55" spans="1:7" s="114" customFormat="1">
      <c r="A55" s="113"/>
      <c r="C55" s="110"/>
      <c r="D55" s="23"/>
      <c r="E55" s="18"/>
    </row>
    <row r="56" spans="1:7" s="114" customFormat="1">
      <c r="A56" s="113"/>
      <c r="C56" s="110"/>
      <c r="D56" s="23"/>
      <c r="E56" s="18"/>
    </row>
    <row r="57" spans="1:7" s="114" customFormat="1">
      <c r="A57" s="113"/>
      <c r="C57" s="110"/>
      <c r="D57" s="23"/>
      <c r="E57" s="18"/>
    </row>
    <row r="58" spans="1:7" s="114" customFormat="1">
      <c r="A58" s="113"/>
      <c r="C58" s="110"/>
      <c r="D58" s="23"/>
      <c r="E58" s="18"/>
    </row>
    <row r="59" spans="1:7" s="114" customFormat="1">
      <c r="A59" s="113"/>
      <c r="C59" s="110"/>
      <c r="D59" s="23"/>
      <c r="E59" s="18"/>
    </row>
    <row r="60" spans="1:7" s="114" customFormat="1">
      <c r="A60" s="113"/>
      <c r="C60" s="110"/>
      <c r="D60" s="23"/>
      <c r="E60" s="18"/>
    </row>
    <row r="61" spans="1:7" s="114" customFormat="1">
      <c r="A61" s="113"/>
      <c r="C61" s="110"/>
      <c r="D61" s="23"/>
      <c r="E61" s="18"/>
    </row>
    <row r="62" spans="1:7">
      <c r="E62" s="564"/>
      <c r="F62" s="564"/>
      <c r="G62" s="564"/>
    </row>
  </sheetData>
  <sortState ref="G6:H26">
    <sortCondition descending="1" ref="G5"/>
  </sortState>
  <mergeCells count="1">
    <mergeCell ref="E62:G62"/>
  </mergeCells>
  <printOptions horizontalCentered="1"/>
  <pageMargins left="0.25" right="0.25" top="0.5" bottom="0.5" header="0.3" footer="0.3"/>
  <pageSetup orientation="landscape" r:id="rId1"/>
  <headerFooter>
    <oddFooter>&amp;C&amp;A&amp;R&amp;P of &amp;N</oddFooter>
  </headerFooter>
  <drawing r:id="rId2"/>
</worksheet>
</file>

<file path=xl/worksheets/sheet12.xml><?xml version="1.0" encoding="utf-8"?>
<worksheet xmlns="http://schemas.openxmlformats.org/spreadsheetml/2006/main" xmlns:r="http://schemas.openxmlformats.org/officeDocument/2006/relationships">
  <sheetPr codeName="Sheet14"/>
  <dimension ref="A1:J71"/>
  <sheetViews>
    <sheetView zoomScaleNormal="100" workbookViewId="0">
      <selection activeCell="D4" sqref="D4"/>
    </sheetView>
  </sheetViews>
  <sheetFormatPr defaultRowHeight="15"/>
  <cols>
    <col min="1" max="1" width="42.5703125" customWidth="1"/>
    <col min="2" max="2" width="19.28515625" style="115" customWidth="1"/>
    <col min="3" max="3" width="19.28515625" customWidth="1"/>
    <col min="4" max="4" width="18.85546875" style="13" customWidth="1"/>
    <col min="5" max="5" width="18.28515625" style="14" customWidth="1"/>
    <col min="6" max="6" width="16.5703125" style="11" bestFit="1" customWidth="1"/>
  </cols>
  <sheetData>
    <row r="1" spans="1:10" ht="18.75">
      <c r="A1" s="123" t="s">
        <v>318</v>
      </c>
    </row>
    <row r="2" spans="1:10" ht="17.25">
      <c r="A2" s="124" t="s">
        <v>306</v>
      </c>
    </row>
    <row r="3" spans="1:10" ht="15" customHeight="1" thickBot="1">
      <c r="A3" s="27"/>
      <c r="E3" s="201"/>
    </row>
    <row r="4" spans="1:10" ht="30.75" thickBot="1">
      <c r="A4" s="495" t="s">
        <v>3</v>
      </c>
      <c r="B4" s="448" t="s">
        <v>179</v>
      </c>
      <c r="C4" s="496" t="s">
        <v>170</v>
      </c>
      <c r="D4" s="451" t="s">
        <v>151</v>
      </c>
      <c r="E4" s="493" t="s">
        <v>76</v>
      </c>
      <c r="G4" s="113"/>
    </row>
    <row r="5" spans="1:10">
      <c r="A5" s="288" t="s">
        <v>5</v>
      </c>
      <c r="B5" s="349">
        <v>119710.595</v>
      </c>
      <c r="C5" s="470">
        <v>0</v>
      </c>
      <c r="D5" s="353">
        <v>20103.304</v>
      </c>
      <c r="E5" s="515">
        <v>2036629.74</v>
      </c>
      <c r="G5" s="11"/>
    </row>
    <row r="6" spans="1:10">
      <c r="A6" s="135" t="s">
        <v>292</v>
      </c>
      <c r="B6" s="350">
        <v>8010800.54</v>
      </c>
      <c r="C6" s="473">
        <v>0</v>
      </c>
      <c r="D6" s="343">
        <v>386987.28</v>
      </c>
      <c r="E6" s="516">
        <v>0</v>
      </c>
      <c r="G6" s="11"/>
      <c r="H6" s="113"/>
      <c r="I6" s="113"/>
      <c r="J6" s="113"/>
    </row>
    <row r="7" spans="1:10">
      <c r="A7" s="132" t="s">
        <v>293</v>
      </c>
      <c r="B7" s="352">
        <v>10067159.909</v>
      </c>
      <c r="C7" s="477">
        <v>0</v>
      </c>
      <c r="D7" s="354">
        <v>574668.96299999999</v>
      </c>
      <c r="E7" s="517">
        <v>0</v>
      </c>
      <c r="G7" s="11"/>
      <c r="H7" s="113"/>
      <c r="I7" s="113"/>
      <c r="J7" s="113"/>
    </row>
    <row r="8" spans="1:10">
      <c r="A8" s="135" t="s">
        <v>8</v>
      </c>
      <c r="B8" s="350">
        <v>7526.5540000000001</v>
      </c>
      <c r="C8" s="473">
        <v>2343053</v>
      </c>
      <c r="D8" s="343">
        <v>12035.135</v>
      </c>
      <c r="E8" s="516">
        <v>3168261.7</v>
      </c>
      <c r="G8" s="11"/>
      <c r="H8" s="113"/>
      <c r="I8" s="113"/>
      <c r="J8" s="113"/>
    </row>
    <row r="9" spans="1:10">
      <c r="A9" s="132" t="s">
        <v>294</v>
      </c>
      <c r="B9" s="352">
        <v>7601602.6349999998</v>
      </c>
      <c r="C9" s="477">
        <v>35417.96</v>
      </c>
      <c r="D9" s="354">
        <v>172376.17</v>
      </c>
      <c r="E9" s="517">
        <v>292651.26</v>
      </c>
      <c r="G9" s="11"/>
      <c r="H9" s="113"/>
      <c r="I9" s="113"/>
      <c r="J9" s="113"/>
    </row>
    <row r="10" spans="1:10">
      <c r="A10" s="135" t="s">
        <v>295</v>
      </c>
      <c r="B10" s="350">
        <v>947.56</v>
      </c>
      <c r="C10" s="473">
        <v>0</v>
      </c>
      <c r="D10" s="343"/>
      <c r="E10" s="516">
        <v>0</v>
      </c>
      <c r="G10" s="11"/>
      <c r="H10" s="113"/>
      <c r="I10" s="113"/>
      <c r="J10" s="113"/>
    </row>
    <row r="11" spans="1:10">
      <c r="A11" s="132" t="s">
        <v>11</v>
      </c>
      <c r="B11" s="352">
        <v>2219494.2199999997</v>
      </c>
      <c r="C11" s="477">
        <v>1084569</v>
      </c>
      <c r="D11" s="354">
        <v>9123.7800000000007</v>
      </c>
      <c r="E11" s="517">
        <v>2964026</v>
      </c>
      <c r="G11" s="11"/>
      <c r="H11" s="113"/>
      <c r="I11" s="113"/>
      <c r="J11" s="113"/>
    </row>
    <row r="12" spans="1:10">
      <c r="A12" s="135" t="s">
        <v>12</v>
      </c>
      <c r="B12" s="350">
        <v>603.86</v>
      </c>
      <c r="C12" s="473">
        <v>4722740.2300000004</v>
      </c>
      <c r="D12" s="343">
        <v>24.57</v>
      </c>
      <c r="E12" s="516">
        <v>6280297.3300000001</v>
      </c>
      <c r="G12" s="11"/>
      <c r="H12" s="113"/>
      <c r="I12" s="113"/>
      <c r="J12" s="113"/>
    </row>
    <row r="13" spans="1:10">
      <c r="A13" s="132" t="s">
        <v>13</v>
      </c>
      <c r="B13" s="352">
        <v>2947.88</v>
      </c>
      <c r="C13" s="477">
        <v>7259017.2800000003</v>
      </c>
      <c r="D13" s="354">
        <v>320.31</v>
      </c>
      <c r="E13" s="517">
        <v>3305899</v>
      </c>
      <c r="G13" s="11"/>
      <c r="H13" s="113"/>
      <c r="I13" s="113"/>
      <c r="J13" s="113"/>
    </row>
    <row r="14" spans="1:10">
      <c r="A14" s="135" t="s">
        <v>14</v>
      </c>
      <c r="B14" s="350">
        <v>4394.375</v>
      </c>
      <c r="C14" s="473">
        <v>0</v>
      </c>
      <c r="D14" s="343">
        <v>1407.51</v>
      </c>
      <c r="E14" s="516">
        <v>215248.54</v>
      </c>
      <c r="G14" s="11"/>
      <c r="H14" s="113"/>
      <c r="I14" s="113"/>
      <c r="J14" s="113"/>
    </row>
    <row r="15" spans="1:10">
      <c r="A15" s="132" t="s">
        <v>15</v>
      </c>
      <c r="B15" s="352">
        <v>74511.009999999995</v>
      </c>
      <c r="C15" s="477">
        <v>6496837.2800000003</v>
      </c>
      <c r="D15" s="354">
        <v>5435.63</v>
      </c>
      <c r="E15" s="517">
        <v>10195667.58</v>
      </c>
      <c r="G15" s="11"/>
      <c r="H15" s="113"/>
      <c r="I15" s="113"/>
      <c r="J15" s="113"/>
    </row>
    <row r="16" spans="1:10">
      <c r="A16" s="135" t="s">
        <v>16</v>
      </c>
      <c r="B16" s="350">
        <v>6281291.8000000007</v>
      </c>
      <c r="C16" s="473">
        <v>716010.89</v>
      </c>
      <c r="D16" s="343">
        <v>10210.802</v>
      </c>
      <c r="E16" s="516">
        <v>1473519.8089999999</v>
      </c>
      <c r="G16" s="11"/>
      <c r="H16" s="113"/>
      <c r="I16" s="113"/>
      <c r="J16" s="113"/>
    </row>
    <row r="17" spans="1:10" ht="13.5" customHeight="1">
      <c r="A17" s="132" t="s">
        <v>17</v>
      </c>
      <c r="B17" s="352">
        <v>47456.923999999999</v>
      </c>
      <c r="C17" s="477">
        <v>701940</v>
      </c>
      <c r="D17" s="354">
        <v>203.17</v>
      </c>
      <c r="E17" s="517">
        <v>0</v>
      </c>
      <c r="G17" s="11"/>
      <c r="H17" s="113"/>
      <c r="I17" s="113"/>
      <c r="J17" s="113"/>
    </row>
    <row r="18" spans="1:10">
      <c r="A18" s="135" t="s">
        <v>18</v>
      </c>
      <c r="B18" s="350">
        <v>4391.83</v>
      </c>
      <c r="C18" s="473">
        <v>1458426.16</v>
      </c>
      <c r="D18" s="343">
        <v>1681.66</v>
      </c>
      <c r="E18" s="516">
        <v>10904</v>
      </c>
      <c r="G18" s="11"/>
      <c r="H18" s="113"/>
      <c r="I18" s="113"/>
      <c r="J18" s="113"/>
    </row>
    <row r="19" spans="1:10">
      <c r="A19" s="132" t="s">
        <v>29</v>
      </c>
      <c r="B19" s="352">
        <v>186476.641</v>
      </c>
      <c r="C19" s="477">
        <v>2999739</v>
      </c>
      <c r="D19" s="354">
        <v>10.56</v>
      </c>
      <c r="E19" s="517">
        <v>48763</v>
      </c>
      <c r="G19" s="11"/>
      <c r="H19" s="113"/>
      <c r="I19" s="113"/>
      <c r="J19" s="113"/>
    </row>
    <row r="20" spans="1:10">
      <c r="A20" s="135" t="s">
        <v>20</v>
      </c>
      <c r="B20" s="350">
        <v>5814.4400000000005</v>
      </c>
      <c r="C20" s="473">
        <v>183478</v>
      </c>
      <c r="D20" s="343">
        <v>6380.88</v>
      </c>
      <c r="E20" s="516">
        <v>41927.050000000003</v>
      </c>
      <c r="G20" s="11"/>
      <c r="H20" s="113"/>
      <c r="I20" s="113"/>
      <c r="J20" s="113"/>
    </row>
    <row r="21" spans="1:10">
      <c r="A21" s="132" t="s">
        <v>296</v>
      </c>
      <c r="B21" s="352">
        <v>4137495.2740000002</v>
      </c>
      <c r="C21" s="477">
        <v>0</v>
      </c>
      <c r="D21" s="354">
        <v>197852.77600000001</v>
      </c>
      <c r="E21" s="517">
        <v>0</v>
      </c>
      <c r="G21" s="11"/>
      <c r="H21" s="113"/>
      <c r="I21" s="113"/>
      <c r="J21" s="113"/>
    </row>
    <row r="22" spans="1:10">
      <c r="A22" s="135" t="s">
        <v>23</v>
      </c>
      <c r="B22" s="350">
        <v>126061.77499999999</v>
      </c>
      <c r="C22" s="473">
        <v>27492969.259999998</v>
      </c>
      <c r="D22" s="343">
        <v>884.34500000000003</v>
      </c>
      <c r="E22" s="516">
        <v>25391678.98</v>
      </c>
      <c r="G22" s="11"/>
      <c r="H22" s="113"/>
      <c r="I22" s="113"/>
      <c r="J22" s="113"/>
    </row>
    <row r="23" spans="1:10">
      <c r="A23" s="132" t="s">
        <v>24</v>
      </c>
      <c r="B23" s="352">
        <v>54.45</v>
      </c>
      <c r="C23" s="477">
        <v>493524.52</v>
      </c>
      <c r="D23" s="354">
        <v>3.04</v>
      </c>
      <c r="E23" s="517">
        <v>118487.25</v>
      </c>
      <c r="G23" s="11"/>
      <c r="H23" s="113"/>
      <c r="I23" s="113"/>
      <c r="J23" s="113"/>
    </row>
    <row r="24" spans="1:10">
      <c r="A24" s="135" t="s">
        <v>25</v>
      </c>
      <c r="B24" s="350">
        <v>57592.061999999998</v>
      </c>
      <c r="C24" s="473">
        <v>2989929.49</v>
      </c>
      <c r="D24" s="343">
        <v>82337.008000000002</v>
      </c>
      <c r="E24" s="516">
        <v>14851509.960000001</v>
      </c>
      <c r="G24" s="11"/>
      <c r="H24" s="113"/>
      <c r="I24" s="113"/>
      <c r="J24" s="113"/>
    </row>
    <row r="25" spans="1:10">
      <c r="A25" s="132" t="s">
        <v>26</v>
      </c>
      <c r="B25" s="352">
        <v>167.065</v>
      </c>
      <c r="C25" s="477">
        <v>581664</v>
      </c>
      <c r="D25" s="354"/>
      <c r="E25" s="517">
        <v>0</v>
      </c>
      <c r="G25" s="11"/>
      <c r="H25" s="113"/>
      <c r="I25" s="113"/>
      <c r="J25" s="113"/>
    </row>
    <row r="26" spans="1:10" ht="15.75" thickBot="1">
      <c r="A26" s="289" t="s">
        <v>27</v>
      </c>
      <c r="B26" s="362">
        <v>35800.46</v>
      </c>
      <c r="C26" s="538">
        <v>77924798.489999995</v>
      </c>
      <c r="D26" s="364">
        <v>130.41999999999999</v>
      </c>
      <c r="E26" s="518">
        <v>5034141.53</v>
      </c>
      <c r="G26" s="11"/>
      <c r="H26" s="113"/>
      <c r="I26" s="113"/>
      <c r="J26" s="113"/>
    </row>
    <row r="27" spans="1:10" s="4" customFormat="1" ht="15.75" thickBot="1">
      <c r="A27" s="64" t="s">
        <v>2</v>
      </c>
      <c r="B27" s="361">
        <f>SUM(B5:B26)</f>
        <v>38992301.859000005</v>
      </c>
      <c r="C27" s="494">
        <f t="shared" ref="C27:E27" si="0">SUM(C5:C26)</f>
        <v>137484114.56</v>
      </c>
      <c r="D27" s="363">
        <f t="shared" si="0"/>
        <v>1482177.3129999996</v>
      </c>
      <c r="E27" s="469">
        <f t="shared" si="0"/>
        <v>75429612.729000002</v>
      </c>
      <c r="F27" s="11"/>
      <c r="G27" s="11"/>
    </row>
    <row r="28" spans="1:10" s="113" customFormat="1">
      <c r="A28" s="116"/>
      <c r="B28" s="115"/>
      <c r="D28" s="13"/>
      <c r="E28" s="14"/>
      <c r="F28" s="11"/>
    </row>
    <row r="29" spans="1:10">
      <c r="A29" s="116" t="s">
        <v>273</v>
      </c>
    </row>
    <row r="30" spans="1:10">
      <c r="A30" t="s">
        <v>77</v>
      </c>
    </row>
    <row r="31" spans="1:10" ht="29.25" customHeight="1">
      <c r="A31" s="544" t="s">
        <v>270</v>
      </c>
      <c r="B31" s="544"/>
      <c r="C31" s="544"/>
      <c r="D31" s="544"/>
      <c r="E31" s="544"/>
    </row>
    <row r="32" spans="1:10">
      <c r="A32" s="113" t="s">
        <v>302</v>
      </c>
    </row>
    <row r="33" spans="2:6" s="113" customFormat="1">
      <c r="B33" s="115"/>
      <c r="D33" s="13"/>
      <c r="E33" s="14"/>
      <c r="F33" s="11"/>
    </row>
    <row r="34" spans="2:6" s="113" customFormat="1">
      <c r="B34" s="115"/>
      <c r="D34" s="13"/>
      <c r="E34" s="14"/>
      <c r="F34" s="11"/>
    </row>
    <row r="35" spans="2:6" s="113" customFormat="1">
      <c r="B35" s="115"/>
      <c r="D35" s="13"/>
      <c r="E35" s="14"/>
      <c r="F35" s="11"/>
    </row>
    <row r="36" spans="2:6" s="113" customFormat="1">
      <c r="B36" s="115"/>
      <c r="D36" s="13"/>
      <c r="E36" s="14"/>
      <c r="F36" s="11"/>
    </row>
    <row r="37" spans="2:6" s="113" customFormat="1">
      <c r="B37" s="115"/>
      <c r="D37" s="13"/>
      <c r="E37" s="14"/>
      <c r="F37" s="11"/>
    </row>
    <row r="38" spans="2:6" s="113" customFormat="1">
      <c r="B38" s="115"/>
      <c r="D38" s="13"/>
      <c r="E38" s="14"/>
      <c r="F38" s="11"/>
    </row>
    <row r="39" spans="2:6" s="113" customFormat="1">
      <c r="B39" s="115"/>
      <c r="D39" s="13"/>
      <c r="E39" s="14"/>
      <c r="F39" s="11"/>
    </row>
    <row r="40" spans="2:6" s="113" customFormat="1">
      <c r="B40" s="115"/>
      <c r="D40" s="13"/>
      <c r="E40" s="14"/>
      <c r="F40" s="11"/>
    </row>
    <row r="41" spans="2:6" s="113" customFormat="1">
      <c r="B41" s="115"/>
      <c r="D41" s="13"/>
      <c r="E41" s="14"/>
      <c r="F41" s="11"/>
    </row>
    <row r="42" spans="2:6" s="113" customFormat="1">
      <c r="B42" s="115"/>
      <c r="D42" s="13"/>
      <c r="E42" s="14"/>
      <c r="F42" s="11"/>
    </row>
    <row r="43" spans="2:6" s="113" customFormat="1">
      <c r="B43" s="115"/>
      <c r="D43" s="13"/>
      <c r="E43" s="14"/>
      <c r="F43" s="11"/>
    </row>
    <row r="44" spans="2:6" s="113" customFormat="1">
      <c r="B44" s="115"/>
      <c r="D44" s="13"/>
      <c r="E44" s="14"/>
      <c r="F44" s="11"/>
    </row>
    <row r="45" spans="2:6" s="113" customFormat="1">
      <c r="B45" s="115"/>
      <c r="D45" s="13"/>
      <c r="E45" s="14"/>
      <c r="F45" s="11"/>
    </row>
    <row r="46" spans="2:6" s="113" customFormat="1">
      <c r="B46" s="115"/>
      <c r="D46" s="13"/>
      <c r="E46" s="14"/>
      <c r="F46" s="11"/>
    </row>
    <row r="47" spans="2:6" s="113" customFormat="1">
      <c r="B47" s="115"/>
      <c r="D47" s="13"/>
      <c r="E47" s="14"/>
      <c r="F47" s="11"/>
    </row>
    <row r="48" spans="2:6" s="113" customFormat="1">
      <c r="B48" s="115"/>
      <c r="D48" s="13"/>
      <c r="E48" s="14"/>
      <c r="F48" s="11"/>
    </row>
    <row r="49" spans="2:6" s="113" customFormat="1">
      <c r="B49" s="115"/>
      <c r="D49" s="13"/>
      <c r="E49" s="14"/>
      <c r="F49" s="11"/>
    </row>
    <row r="50" spans="2:6" s="113" customFormat="1">
      <c r="B50" s="115"/>
      <c r="D50" s="13"/>
      <c r="E50" s="14"/>
      <c r="F50" s="11"/>
    </row>
    <row r="51" spans="2:6" s="113" customFormat="1">
      <c r="B51" s="115"/>
      <c r="D51" s="13"/>
      <c r="E51" s="14"/>
      <c r="F51" s="11"/>
    </row>
    <row r="52" spans="2:6" s="113" customFormat="1">
      <c r="B52" s="115"/>
      <c r="D52" s="13"/>
      <c r="E52" s="14"/>
      <c r="F52" s="11"/>
    </row>
    <row r="53" spans="2:6" s="113" customFormat="1">
      <c r="B53" s="115"/>
      <c r="D53" s="13"/>
      <c r="E53" s="14"/>
      <c r="F53" s="11"/>
    </row>
    <row r="54" spans="2:6" s="113" customFormat="1">
      <c r="B54" s="115"/>
      <c r="D54" s="13"/>
      <c r="E54" s="14"/>
      <c r="F54" s="11"/>
    </row>
    <row r="55" spans="2:6" s="113" customFormat="1">
      <c r="B55" s="115"/>
      <c r="D55" s="13"/>
      <c r="E55" s="14"/>
      <c r="F55" s="11"/>
    </row>
    <row r="56" spans="2:6" s="113" customFormat="1">
      <c r="B56" s="115"/>
      <c r="D56" s="13"/>
      <c r="E56" s="14"/>
      <c r="F56" s="11"/>
    </row>
    <row r="57" spans="2:6" s="113" customFormat="1">
      <c r="B57" s="115"/>
      <c r="D57" s="13"/>
      <c r="E57" s="14"/>
      <c r="F57" s="11"/>
    </row>
    <row r="58" spans="2:6" s="113" customFormat="1">
      <c r="B58" s="115"/>
      <c r="D58" s="13"/>
      <c r="E58" s="14"/>
      <c r="F58" s="11"/>
    </row>
    <row r="59" spans="2:6" s="113" customFormat="1">
      <c r="B59" s="115"/>
      <c r="D59" s="13"/>
      <c r="E59" s="14"/>
      <c r="F59" s="11"/>
    </row>
    <row r="60" spans="2:6" s="113" customFormat="1">
      <c r="B60" s="115"/>
      <c r="D60" s="13"/>
      <c r="E60" s="14"/>
      <c r="F60" s="11"/>
    </row>
    <row r="61" spans="2:6" s="113" customFormat="1">
      <c r="B61" s="115"/>
      <c r="D61" s="13"/>
      <c r="E61" s="14"/>
      <c r="F61" s="11"/>
    </row>
    <row r="62" spans="2:6" s="113" customFormat="1">
      <c r="B62" s="115"/>
      <c r="D62" s="13"/>
      <c r="E62" s="14"/>
      <c r="F62" s="11"/>
    </row>
    <row r="63" spans="2:6" s="113" customFormat="1">
      <c r="B63" s="115"/>
      <c r="D63" s="13"/>
      <c r="E63" s="14"/>
      <c r="F63" s="11"/>
    </row>
    <row r="64" spans="2:6" s="113" customFormat="1">
      <c r="B64" s="115"/>
      <c r="D64" s="13"/>
      <c r="E64" s="14"/>
      <c r="F64" s="11"/>
    </row>
    <row r="65" spans="2:6" s="113" customFormat="1">
      <c r="B65" s="115"/>
      <c r="D65" s="13"/>
      <c r="E65" s="14"/>
      <c r="F65" s="11"/>
    </row>
    <row r="66" spans="2:6" s="113" customFormat="1">
      <c r="B66" s="115"/>
      <c r="D66" s="13"/>
      <c r="E66" s="14"/>
      <c r="F66" s="11"/>
    </row>
    <row r="67" spans="2:6" s="113" customFormat="1">
      <c r="B67" s="115"/>
      <c r="D67" s="13"/>
      <c r="E67" s="14"/>
      <c r="F67" s="11"/>
    </row>
    <row r="68" spans="2:6" s="113" customFormat="1">
      <c r="B68" s="115"/>
      <c r="D68" s="13"/>
      <c r="E68" s="14"/>
      <c r="F68" s="11"/>
    </row>
    <row r="69" spans="2:6" s="113" customFormat="1">
      <c r="B69" s="115"/>
      <c r="D69" s="13"/>
      <c r="E69" s="14"/>
      <c r="F69" s="11"/>
    </row>
    <row r="70" spans="2:6" s="113" customFormat="1">
      <c r="B70" s="115"/>
      <c r="D70" s="13"/>
      <c r="E70" s="14"/>
      <c r="F70" s="11"/>
    </row>
    <row r="71" spans="2:6" s="113" customFormat="1">
      <c r="B71" s="115"/>
      <c r="D71" s="13"/>
      <c r="E71" s="14"/>
      <c r="F71" s="11"/>
    </row>
  </sheetData>
  <sortState ref="A34:B54">
    <sortCondition descending="1" ref="B33"/>
  </sortState>
  <mergeCells count="1">
    <mergeCell ref="A31:E31"/>
  </mergeCells>
  <printOptions horizontalCentered="1"/>
  <pageMargins left="0.25" right="0.25" top="0.5" bottom="0.5" header="0.3" footer="0.3"/>
  <pageSetup orientation="landscape" r:id="rId1"/>
  <headerFooter>
    <oddFooter>&amp;C&amp;A&amp;R&amp;P of &amp;N</oddFooter>
  </headerFooter>
  <drawing r:id="rId2"/>
</worksheet>
</file>

<file path=xl/worksheets/sheet13.xml><?xml version="1.0" encoding="utf-8"?>
<worksheet xmlns="http://schemas.openxmlformats.org/spreadsheetml/2006/main" xmlns:r="http://schemas.openxmlformats.org/officeDocument/2006/relationships">
  <sheetPr codeName="Sheet15"/>
  <dimension ref="A1:J63"/>
  <sheetViews>
    <sheetView topLeftCell="A37" zoomScaleNormal="100" workbookViewId="0">
      <selection activeCell="D39" sqref="D39"/>
    </sheetView>
  </sheetViews>
  <sheetFormatPr defaultRowHeight="15"/>
  <cols>
    <col min="1" max="1" width="22.7109375" bestFit="1" customWidth="1"/>
    <col min="2" max="2" width="19.28515625" style="6" customWidth="1"/>
    <col min="3" max="3" width="16.85546875" style="15" customWidth="1"/>
    <col min="4" max="4" width="14.28515625" style="91" bestFit="1" customWidth="1"/>
    <col min="7" max="7" width="10.5703125" bestFit="1" customWidth="1"/>
    <col min="9" max="9" width="12.140625" bestFit="1" customWidth="1"/>
  </cols>
  <sheetData>
    <row r="1" spans="1:10" ht="18.75">
      <c r="A1" s="123" t="s">
        <v>318</v>
      </c>
    </row>
    <row r="2" spans="1:10" ht="17.25">
      <c r="A2" s="127" t="s">
        <v>274</v>
      </c>
    </row>
    <row r="3" spans="1:10" ht="15" customHeight="1" thickBot="1">
      <c r="A3" s="29"/>
    </row>
    <row r="4" spans="1:10" s="10" customFormat="1" ht="15.75" thickBot="1">
      <c r="A4" s="296" t="s">
        <v>23</v>
      </c>
      <c r="B4" s="295" t="s">
        <v>180</v>
      </c>
      <c r="C4" s="252" t="s">
        <v>130</v>
      </c>
      <c r="D4" s="297" t="s">
        <v>131</v>
      </c>
      <c r="F4" s="115"/>
      <c r="G4" s="115"/>
      <c r="H4" s="115"/>
      <c r="I4" s="115"/>
    </row>
    <row r="5" spans="1:10">
      <c r="A5" s="298" t="s">
        <v>79</v>
      </c>
      <c r="B5" s="303">
        <v>169531.91500000001</v>
      </c>
      <c r="C5" s="344">
        <v>4552.9470000000001</v>
      </c>
      <c r="D5" s="304">
        <f>SUM(B5:C5)</f>
        <v>174084.86200000002</v>
      </c>
      <c r="F5" s="521"/>
      <c r="G5" s="115"/>
      <c r="H5" s="115"/>
      <c r="I5" s="115"/>
    </row>
    <row r="6" spans="1:10">
      <c r="A6" s="299" t="s">
        <v>80</v>
      </c>
      <c r="B6" s="305">
        <v>517520.43699999998</v>
      </c>
      <c r="C6" s="345">
        <v>15498.268</v>
      </c>
      <c r="D6" s="306">
        <f t="shared" ref="D6:D59" si="0">SUM(B6:C6)</f>
        <v>533018.70499999996</v>
      </c>
      <c r="E6" s="113"/>
      <c r="F6" s="521"/>
      <c r="G6" s="115"/>
      <c r="H6" s="115"/>
      <c r="I6" s="115"/>
      <c r="J6" s="113"/>
    </row>
    <row r="7" spans="1:10" s="11" customFormat="1">
      <c r="A7" s="300" t="s">
        <v>81</v>
      </c>
      <c r="B7" s="307">
        <v>4565022.5429999996</v>
      </c>
      <c r="C7" s="346">
        <v>44725.987000000001</v>
      </c>
      <c r="D7" s="308">
        <f t="shared" si="0"/>
        <v>4609748.5299999993</v>
      </c>
      <c r="E7" s="113"/>
      <c r="F7" s="521"/>
      <c r="G7" s="115"/>
      <c r="H7" s="115"/>
      <c r="I7" s="115"/>
      <c r="J7" s="113"/>
    </row>
    <row r="8" spans="1:10" s="11" customFormat="1">
      <c r="A8" s="299" t="s">
        <v>82</v>
      </c>
      <c r="B8" s="305">
        <v>654114.78799999994</v>
      </c>
      <c r="C8" s="345">
        <v>3773.9459999999999</v>
      </c>
      <c r="D8" s="306">
        <f t="shared" si="0"/>
        <v>657888.73399999994</v>
      </c>
      <c r="E8" s="113"/>
      <c r="F8" s="521"/>
      <c r="G8" s="115"/>
      <c r="H8" s="115"/>
      <c r="I8" s="115"/>
      <c r="J8" s="113"/>
    </row>
    <row r="9" spans="1:10" s="11" customFormat="1">
      <c r="A9" s="300" t="s">
        <v>83</v>
      </c>
      <c r="B9" s="307">
        <v>4459297.9509999994</v>
      </c>
      <c r="C9" s="346">
        <v>76675.237999999998</v>
      </c>
      <c r="D9" s="308">
        <f t="shared" si="0"/>
        <v>4535973.1889999993</v>
      </c>
      <c r="E9" s="113"/>
      <c r="F9" s="521"/>
      <c r="G9" s="115"/>
      <c r="H9" s="115"/>
      <c r="I9" s="115"/>
      <c r="J9" s="113"/>
    </row>
    <row r="10" spans="1:10" s="11" customFormat="1">
      <c r="A10" s="299" t="s">
        <v>84</v>
      </c>
      <c r="B10" s="305">
        <v>592813.83900000004</v>
      </c>
      <c r="C10" s="345">
        <v>36965.995999999999</v>
      </c>
      <c r="D10" s="306">
        <f t="shared" si="0"/>
        <v>629779.83500000008</v>
      </c>
      <c r="E10" s="113"/>
      <c r="F10" s="521"/>
      <c r="G10" s="115"/>
      <c r="H10" s="115"/>
      <c r="I10" s="115"/>
      <c r="J10" s="113"/>
    </row>
    <row r="11" spans="1:10" s="11" customFormat="1">
      <c r="A11" s="300" t="s">
        <v>85</v>
      </c>
      <c r="B11" s="307">
        <v>11319.512000000001</v>
      </c>
      <c r="C11" s="346">
        <v>689.41</v>
      </c>
      <c r="D11" s="308">
        <f t="shared" si="0"/>
        <v>12008.922</v>
      </c>
      <c r="E11" s="113"/>
      <c r="F11" s="521"/>
      <c r="G11" s="115"/>
      <c r="H11" s="115"/>
      <c r="I11" s="115"/>
      <c r="J11" s="113"/>
    </row>
    <row r="12" spans="1:10" s="11" customFormat="1">
      <c r="A12" s="299" t="s">
        <v>86</v>
      </c>
      <c r="B12" s="305">
        <v>11876.342999999999</v>
      </c>
      <c r="C12" s="345">
        <v>114.422</v>
      </c>
      <c r="D12" s="306">
        <f t="shared" si="0"/>
        <v>11990.764999999999</v>
      </c>
      <c r="E12" s="113"/>
      <c r="F12" s="521"/>
      <c r="G12" s="115"/>
      <c r="H12" s="115"/>
      <c r="I12" s="115"/>
      <c r="J12" s="113"/>
    </row>
    <row r="13" spans="1:10" s="11" customFormat="1">
      <c r="A13" s="300" t="s">
        <v>87</v>
      </c>
      <c r="B13" s="307">
        <v>4063.7</v>
      </c>
      <c r="C13" s="346">
        <v>76.575000000000003</v>
      </c>
      <c r="D13" s="308">
        <f t="shared" si="0"/>
        <v>4140.2749999999996</v>
      </c>
      <c r="E13" s="113"/>
      <c r="F13" s="521"/>
      <c r="G13" s="115"/>
      <c r="H13" s="115"/>
      <c r="I13" s="115"/>
      <c r="J13" s="113"/>
    </row>
    <row r="14" spans="1:10" s="11" customFormat="1">
      <c r="A14" s="299" t="s">
        <v>88</v>
      </c>
      <c r="B14" s="305">
        <v>914198.17500000005</v>
      </c>
      <c r="C14" s="345">
        <v>3409.857</v>
      </c>
      <c r="D14" s="306">
        <f t="shared" si="0"/>
        <v>917608.03200000001</v>
      </c>
      <c r="E14" s="113"/>
      <c r="F14" s="521"/>
      <c r="G14" s="115"/>
      <c r="H14" s="115"/>
      <c r="I14" s="115"/>
      <c r="J14" s="113"/>
    </row>
    <row r="15" spans="1:10" s="11" customFormat="1">
      <c r="A15" s="300" t="s">
        <v>89</v>
      </c>
      <c r="B15" s="307">
        <v>491134.10699999996</v>
      </c>
      <c r="C15" s="346">
        <v>1894.59</v>
      </c>
      <c r="D15" s="308">
        <f t="shared" si="0"/>
        <v>493028.69699999999</v>
      </c>
      <c r="E15" s="113"/>
      <c r="F15" s="521"/>
      <c r="G15" s="115"/>
      <c r="H15" s="115"/>
      <c r="I15" s="115"/>
      <c r="J15" s="113"/>
    </row>
    <row r="16" spans="1:10" s="11" customFormat="1">
      <c r="A16" s="299" t="s">
        <v>90</v>
      </c>
      <c r="B16" s="305">
        <v>180678.53899999999</v>
      </c>
      <c r="C16" s="345">
        <v>53996.735000000001</v>
      </c>
      <c r="D16" s="306">
        <f t="shared" si="0"/>
        <v>234675.27399999998</v>
      </c>
      <c r="E16" s="113"/>
      <c r="F16" s="521"/>
      <c r="G16" s="115"/>
      <c r="H16" s="115"/>
      <c r="I16" s="115"/>
      <c r="J16" s="113"/>
    </row>
    <row r="17" spans="1:10" s="11" customFormat="1">
      <c r="A17" s="300" t="s">
        <v>91</v>
      </c>
      <c r="B17" s="307">
        <v>1080415.8050000002</v>
      </c>
      <c r="C17" s="346">
        <v>12580.875</v>
      </c>
      <c r="D17" s="308">
        <f t="shared" si="0"/>
        <v>1092996.6800000002</v>
      </c>
      <c r="E17" s="113"/>
      <c r="F17" s="521"/>
      <c r="G17" s="115"/>
      <c r="H17" s="115"/>
      <c r="I17" s="115"/>
      <c r="J17" s="113"/>
    </row>
    <row r="18" spans="1:10" s="11" customFormat="1">
      <c r="A18" s="299" t="s">
        <v>92</v>
      </c>
      <c r="B18" s="305">
        <v>211142.88999999998</v>
      </c>
      <c r="C18" s="345">
        <v>3524.8490000000002</v>
      </c>
      <c r="D18" s="306">
        <f t="shared" si="0"/>
        <v>214667.73899999997</v>
      </c>
      <c r="E18" s="113"/>
      <c r="F18" s="521"/>
      <c r="G18" s="115"/>
      <c r="H18" s="115"/>
      <c r="I18" s="115"/>
      <c r="J18" s="113"/>
    </row>
    <row r="19" spans="1:10" s="11" customFormat="1">
      <c r="A19" s="300" t="s">
        <v>93</v>
      </c>
      <c r="B19" s="307">
        <v>277369.554</v>
      </c>
      <c r="C19" s="346">
        <v>22220.977999999999</v>
      </c>
      <c r="D19" s="308">
        <f t="shared" si="0"/>
        <v>299590.53200000001</v>
      </c>
      <c r="E19" s="113"/>
      <c r="F19" s="521"/>
      <c r="G19" s="115"/>
      <c r="H19" s="115"/>
      <c r="I19" s="115"/>
      <c r="J19" s="113"/>
    </row>
    <row r="20" spans="1:10" s="11" customFormat="1">
      <c r="A20" s="299" t="s">
        <v>94</v>
      </c>
      <c r="B20" s="305">
        <v>227909.25399999999</v>
      </c>
      <c r="C20" s="345">
        <v>988.84900000000005</v>
      </c>
      <c r="D20" s="306">
        <f t="shared" si="0"/>
        <v>228898.10299999997</v>
      </c>
      <c r="E20" s="113"/>
      <c r="F20" s="521"/>
      <c r="G20" s="115"/>
      <c r="H20" s="115"/>
      <c r="I20" s="115"/>
      <c r="J20" s="113"/>
    </row>
    <row r="21" spans="1:10" s="11" customFormat="1">
      <c r="A21" s="300" t="s">
        <v>95</v>
      </c>
      <c r="B21" s="307">
        <v>576438.33600000001</v>
      </c>
      <c r="C21" s="346">
        <v>582.36699999999996</v>
      </c>
      <c r="D21" s="308">
        <f t="shared" si="0"/>
        <v>577020.70299999998</v>
      </c>
      <c r="E21" s="113"/>
      <c r="F21" s="521"/>
      <c r="G21" s="115"/>
      <c r="H21" s="115"/>
      <c r="I21" s="115"/>
      <c r="J21" s="113"/>
    </row>
    <row r="22" spans="1:10" s="11" customFormat="1">
      <c r="A22" s="299" t="s">
        <v>96</v>
      </c>
      <c r="B22" s="305">
        <v>557659.93999999994</v>
      </c>
      <c r="C22" s="345">
        <v>18945.344000000001</v>
      </c>
      <c r="D22" s="306">
        <f t="shared" si="0"/>
        <v>576605.28399999999</v>
      </c>
      <c r="E22" s="113"/>
      <c r="F22" s="521"/>
      <c r="G22" s="115"/>
      <c r="H22" s="115"/>
      <c r="I22" s="115"/>
      <c r="J22" s="113"/>
    </row>
    <row r="23" spans="1:10" s="11" customFormat="1">
      <c r="A23" s="300" t="s">
        <v>97</v>
      </c>
      <c r="B23" s="307">
        <v>283973.234</v>
      </c>
      <c r="C23" s="346">
        <v>5666.8320000000003</v>
      </c>
      <c r="D23" s="308">
        <f t="shared" si="0"/>
        <v>289640.06599999999</v>
      </c>
      <c r="E23" s="113"/>
      <c r="F23" s="521"/>
      <c r="G23" s="115"/>
      <c r="H23" s="115"/>
      <c r="I23" s="115"/>
      <c r="J23" s="113"/>
    </row>
    <row r="24" spans="1:10" s="11" customFormat="1">
      <c r="A24" s="299" t="s">
        <v>98</v>
      </c>
      <c r="B24" s="305">
        <v>24458.199999999997</v>
      </c>
      <c r="C24" s="345">
        <v>363090.47200000001</v>
      </c>
      <c r="D24" s="306">
        <f t="shared" si="0"/>
        <v>387548.67200000002</v>
      </c>
      <c r="E24" s="113"/>
      <c r="F24" s="521"/>
      <c r="G24" s="115"/>
      <c r="H24" s="115"/>
      <c r="I24" s="115"/>
      <c r="J24" s="113"/>
    </row>
    <row r="25" spans="1:10" s="11" customFormat="1">
      <c r="A25" s="300" t="s">
        <v>99</v>
      </c>
      <c r="B25" s="307">
        <v>129480.327</v>
      </c>
      <c r="C25" s="346">
        <v>1868.6510000000001</v>
      </c>
      <c r="D25" s="308">
        <f t="shared" si="0"/>
        <v>131348.978</v>
      </c>
      <c r="E25" s="113"/>
      <c r="F25" s="521"/>
      <c r="G25" s="115"/>
      <c r="H25" s="115"/>
      <c r="I25" s="115"/>
      <c r="J25" s="113"/>
    </row>
    <row r="26" spans="1:10" s="11" customFormat="1">
      <c r="A26" s="299" t="s">
        <v>100</v>
      </c>
      <c r="B26" s="305">
        <v>31214.579999999998</v>
      </c>
      <c r="C26" s="345">
        <v>17816.78</v>
      </c>
      <c r="D26" s="306">
        <f t="shared" si="0"/>
        <v>49031.360000000001</v>
      </c>
      <c r="E26" s="113"/>
      <c r="F26" s="521"/>
      <c r="G26" s="115"/>
      <c r="H26" s="115"/>
      <c r="I26" s="115"/>
      <c r="J26" s="113"/>
    </row>
    <row r="27" spans="1:10" s="11" customFormat="1">
      <c r="A27" s="300" t="s">
        <v>101</v>
      </c>
      <c r="B27" s="307">
        <v>165329.22200000001</v>
      </c>
      <c r="C27" s="346">
        <v>2540.5650000000001</v>
      </c>
      <c r="D27" s="308">
        <f t="shared" si="0"/>
        <v>167869.78700000001</v>
      </c>
      <c r="E27" s="113"/>
      <c r="F27" s="521"/>
      <c r="G27" s="115"/>
      <c r="H27" s="115"/>
      <c r="I27" s="115"/>
      <c r="J27" s="113"/>
    </row>
    <row r="28" spans="1:10" s="11" customFormat="1">
      <c r="A28" s="299" t="s">
        <v>102</v>
      </c>
      <c r="B28" s="305">
        <v>95062.323999999993</v>
      </c>
      <c r="C28" s="345">
        <v>3581.8150000000001</v>
      </c>
      <c r="D28" s="306">
        <f t="shared" si="0"/>
        <v>98644.138999999996</v>
      </c>
      <c r="E28" s="113"/>
      <c r="F28" s="521"/>
      <c r="G28" s="115"/>
      <c r="H28" s="115"/>
      <c r="I28" s="115"/>
      <c r="J28" s="113"/>
    </row>
    <row r="29" spans="1:10" s="11" customFormat="1">
      <c r="A29" s="300" t="s">
        <v>103</v>
      </c>
      <c r="B29" s="307">
        <v>659172.45200000005</v>
      </c>
      <c r="C29" s="346">
        <v>8464.6689999999999</v>
      </c>
      <c r="D29" s="308">
        <f t="shared" si="0"/>
        <v>667637.12100000004</v>
      </c>
      <c r="E29" s="113"/>
      <c r="F29" s="521"/>
      <c r="G29" s="115"/>
      <c r="H29" s="115"/>
      <c r="I29" s="115"/>
      <c r="J29" s="113"/>
    </row>
    <row r="30" spans="1:10" s="11" customFormat="1">
      <c r="A30" s="299" t="s">
        <v>104</v>
      </c>
      <c r="B30" s="305">
        <v>548822.42999999993</v>
      </c>
      <c r="C30" s="345">
        <v>10078.364</v>
      </c>
      <c r="D30" s="306">
        <f t="shared" si="0"/>
        <v>558900.79399999988</v>
      </c>
      <c r="E30" s="113"/>
      <c r="F30" s="521"/>
      <c r="G30" s="115"/>
      <c r="H30" s="115"/>
      <c r="I30" s="115"/>
      <c r="J30" s="113"/>
    </row>
    <row r="31" spans="1:10" s="11" customFormat="1">
      <c r="A31" s="300" t="s">
        <v>105</v>
      </c>
      <c r="B31" s="307">
        <v>467495.43000000005</v>
      </c>
      <c r="C31" s="346">
        <v>25496.502</v>
      </c>
      <c r="D31" s="308">
        <f t="shared" si="0"/>
        <v>492991.93200000003</v>
      </c>
      <c r="E31" s="113"/>
      <c r="F31" s="521"/>
      <c r="G31" s="115"/>
      <c r="H31" s="115"/>
      <c r="I31" s="115"/>
      <c r="J31" s="113"/>
    </row>
    <row r="32" spans="1:10" s="11" customFormat="1">
      <c r="A32" s="299" t="s">
        <v>106</v>
      </c>
      <c r="B32" s="305">
        <v>180662.44799999997</v>
      </c>
      <c r="C32" s="345">
        <v>633.65599999999995</v>
      </c>
      <c r="D32" s="306">
        <f t="shared" si="0"/>
        <v>181296.10399999996</v>
      </c>
      <c r="E32" s="113"/>
      <c r="F32" s="521"/>
      <c r="G32" s="115"/>
      <c r="H32" s="115"/>
      <c r="I32" s="115"/>
      <c r="J32" s="113"/>
    </row>
    <row r="33" spans="1:10" s="11" customFormat="1">
      <c r="A33" s="300" t="s">
        <v>107</v>
      </c>
      <c r="B33" s="307">
        <v>5261368.2820000006</v>
      </c>
      <c r="C33" s="346">
        <v>3388.4079999999999</v>
      </c>
      <c r="D33" s="308">
        <f t="shared" si="0"/>
        <v>5264756.6900000004</v>
      </c>
      <c r="E33" s="113"/>
      <c r="F33" s="521"/>
      <c r="G33" s="115"/>
      <c r="H33" s="115"/>
      <c r="I33" s="115"/>
      <c r="J33" s="113"/>
    </row>
    <row r="34" spans="1:10" s="11" customFormat="1">
      <c r="A34" s="299" t="s">
        <v>108</v>
      </c>
      <c r="B34" s="305">
        <v>23948.577000000001</v>
      </c>
      <c r="C34" s="345">
        <v>291.43700000000001</v>
      </c>
      <c r="D34" s="306">
        <f t="shared" si="0"/>
        <v>24240.014000000003</v>
      </c>
      <c r="E34" s="113"/>
      <c r="F34" s="521"/>
      <c r="G34" s="115"/>
      <c r="H34" s="115"/>
      <c r="I34" s="115"/>
      <c r="J34" s="113"/>
    </row>
    <row r="35" spans="1:10" s="11" customFormat="1">
      <c r="A35" s="300" t="s">
        <v>109</v>
      </c>
      <c r="B35" s="307">
        <v>86473.152999999991</v>
      </c>
      <c r="C35" s="346">
        <v>535.851</v>
      </c>
      <c r="D35" s="308">
        <f t="shared" si="0"/>
        <v>87009.003999999986</v>
      </c>
      <c r="E35" s="113"/>
      <c r="F35" s="521"/>
      <c r="G35" s="115"/>
      <c r="H35" s="115"/>
      <c r="I35" s="115"/>
      <c r="J35" s="113"/>
    </row>
    <row r="36" spans="1:10" s="11" customFormat="1">
      <c r="A36" s="299" t="s">
        <v>110</v>
      </c>
      <c r="B36" s="305">
        <v>4016684.37</v>
      </c>
      <c r="C36" s="345">
        <v>24389.145</v>
      </c>
      <c r="D36" s="306">
        <f t="shared" si="0"/>
        <v>4041073.5150000001</v>
      </c>
      <c r="E36" s="113"/>
      <c r="F36" s="521"/>
      <c r="G36" s="115"/>
      <c r="H36" s="115"/>
      <c r="I36" s="115"/>
      <c r="J36" s="113"/>
    </row>
    <row r="37" spans="1:10" s="11" customFormat="1" ht="17.25">
      <c r="A37" s="127" t="s">
        <v>346</v>
      </c>
      <c r="B37" s="115"/>
      <c r="C37" s="15"/>
      <c r="D37" s="91"/>
      <c r="E37" s="113"/>
      <c r="F37" s="521"/>
      <c r="G37" s="115"/>
      <c r="H37" s="115"/>
      <c r="I37" s="115"/>
      <c r="J37" s="113"/>
    </row>
    <row r="38" spans="1:10" s="11" customFormat="1" ht="19.5" thickBot="1">
      <c r="A38" s="29"/>
      <c r="B38" s="115"/>
      <c r="C38" s="15"/>
      <c r="D38" s="91"/>
      <c r="E38" s="113"/>
      <c r="F38" s="521"/>
      <c r="G38" s="115"/>
      <c r="H38" s="115"/>
      <c r="I38" s="115"/>
      <c r="J38" s="113"/>
    </row>
    <row r="39" spans="1:10" s="11" customFormat="1" ht="15.75" thickBot="1">
      <c r="A39" s="296" t="s">
        <v>23</v>
      </c>
      <c r="B39" s="295" t="s">
        <v>180</v>
      </c>
      <c r="C39" s="252" t="s">
        <v>130</v>
      </c>
      <c r="D39" s="297" t="s">
        <v>131</v>
      </c>
      <c r="E39" s="113"/>
      <c r="F39" s="521"/>
      <c r="G39" s="115"/>
      <c r="H39" s="115"/>
      <c r="I39" s="115"/>
      <c r="J39" s="113"/>
    </row>
    <row r="40" spans="1:10" s="11" customFormat="1">
      <c r="A40" s="298" t="s">
        <v>111</v>
      </c>
      <c r="B40" s="303">
        <v>58250.555</v>
      </c>
      <c r="C40" s="344">
        <v>1623.6420000000001</v>
      </c>
      <c r="D40" s="304">
        <f t="shared" si="0"/>
        <v>59874.197</v>
      </c>
      <c r="E40" s="113"/>
      <c r="F40" s="521"/>
      <c r="G40" s="115"/>
      <c r="H40" s="115"/>
      <c r="I40" s="115"/>
      <c r="J40" s="113"/>
    </row>
    <row r="41" spans="1:10" s="11" customFormat="1">
      <c r="A41" s="299" t="s">
        <v>112</v>
      </c>
      <c r="B41" s="305">
        <v>493948.81199999998</v>
      </c>
      <c r="C41" s="345">
        <v>2292.0309999999999</v>
      </c>
      <c r="D41" s="306">
        <f t="shared" si="0"/>
        <v>496240.84299999999</v>
      </c>
      <c r="E41" s="113"/>
      <c r="F41" s="521"/>
      <c r="G41" s="115"/>
      <c r="H41" s="115"/>
      <c r="I41" s="115"/>
      <c r="J41" s="113"/>
    </row>
    <row r="42" spans="1:10" s="11" customFormat="1">
      <c r="A42" s="300" t="s">
        <v>113</v>
      </c>
      <c r="B42" s="307">
        <v>622998.85</v>
      </c>
      <c r="C42" s="346">
        <v>5116.7439999999997</v>
      </c>
      <c r="D42" s="308">
        <f t="shared" si="0"/>
        <v>628115.59399999992</v>
      </c>
      <c r="E42" s="113"/>
      <c r="F42" s="521"/>
      <c r="G42" s="115"/>
      <c r="H42" s="115"/>
      <c r="I42" s="115"/>
      <c r="J42" s="113"/>
    </row>
    <row r="43" spans="1:10" s="11" customFormat="1">
      <c r="A43" s="299" t="s">
        <v>114</v>
      </c>
      <c r="B43" s="305">
        <v>149460.72</v>
      </c>
      <c r="C43" s="345">
        <v>3307.3620000000001</v>
      </c>
      <c r="D43" s="306">
        <f t="shared" si="0"/>
        <v>152768.08199999999</v>
      </c>
      <c r="E43" s="113"/>
      <c r="F43" s="521"/>
      <c r="G43" s="115"/>
      <c r="H43" s="115"/>
      <c r="I43" s="115"/>
      <c r="J43" s="113"/>
    </row>
    <row r="44" spans="1:10" s="11" customFormat="1">
      <c r="A44" s="300" t="s">
        <v>115</v>
      </c>
      <c r="B44" s="307">
        <v>1076514.31</v>
      </c>
      <c r="C44" s="346">
        <v>3474.3420000000001</v>
      </c>
      <c r="D44" s="308">
        <f t="shared" si="0"/>
        <v>1079988.652</v>
      </c>
      <c r="E44" s="113"/>
      <c r="F44" s="521"/>
      <c r="G44" s="115"/>
      <c r="H44" s="115"/>
      <c r="I44" s="115"/>
      <c r="J44" s="113"/>
    </row>
    <row r="45" spans="1:10" s="11" customFormat="1">
      <c r="A45" s="299" t="s">
        <v>116</v>
      </c>
      <c r="B45" s="305">
        <v>312445.304</v>
      </c>
      <c r="C45" s="345">
        <v>45267.735999999997</v>
      </c>
      <c r="D45" s="306">
        <f t="shared" si="0"/>
        <v>357713.04</v>
      </c>
      <c r="E45" s="113"/>
      <c r="F45" s="521"/>
      <c r="G45" s="115"/>
      <c r="H45" s="115"/>
      <c r="I45" s="115"/>
      <c r="J45" s="113"/>
    </row>
    <row r="46" spans="1:10" s="11" customFormat="1">
      <c r="A46" s="300" t="s">
        <v>117</v>
      </c>
      <c r="B46" s="307">
        <v>161667.337</v>
      </c>
      <c r="C46" s="346">
        <v>34376.216</v>
      </c>
      <c r="D46" s="308">
        <f t="shared" si="0"/>
        <v>196043.55300000001</v>
      </c>
      <c r="E46" s="113"/>
      <c r="F46" s="521"/>
      <c r="G46" s="115"/>
      <c r="H46" s="115"/>
      <c r="I46" s="115"/>
      <c r="J46" s="113"/>
    </row>
    <row r="47" spans="1:10" s="11" customFormat="1">
      <c r="A47" s="299" t="s">
        <v>118</v>
      </c>
      <c r="B47" s="305">
        <v>3067.55</v>
      </c>
      <c r="C47" s="345">
        <v>223.47499999999999</v>
      </c>
      <c r="D47" s="306">
        <f t="shared" si="0"/>
        <v>3291.0250000000001</v>
      </c>
      <c r="E47" s="113"/>
      <c r="F47" s="521"/>
      <c r="G47" s="115"/>
      <c r="H47" s="115"/>
      <c r="I47" s="115"/>
      <c r="J47" s="113"/>
    </row>
    <row r="48" spans="1:10" s="11" customFormat="1">
      <c r="A48" s="300" t="s">
        <v>119</v>
      </c>
      <c r="B48" s="307">
        <v>456722.72599999997</v>
      </c>
      <c r="C48" s="346">
        <v>2612.9639999999999</v>
      </c>
      <c r="D48" s="308">
        <f t="shared" si="0"/>
        <v>459335.68999999994</v>
      </c>
      <c r="E48" s="113"/>
      <c r="F48" s="521"/>
      <c r="G48" s="115"/>
      <c r="H48" s="115"/>
      <c r="I48" s="115"/>
      <c r="J48" s="113"/>
    </row>
    <row r="49" spans="1:10" s="11" customFormat="1">
      <c r="A49" s="299" t="s">
        <v>120</v>
      </c>
      <c r="B49" s="305">
        <v>550082.29900000012</v>
      </c>
      <c r="C49" s="345">
        <v>2305.2399999999998</v>
      </c>
      <c r="D49" s="306">
        <f t="shared" si="0"/>
        <v>552387.53900000011</v>
      </c>
      <c r="E49" s="113"/>
      <c r="F49" s="521"/>
      <c r="G49" s="115"/>
      <c r="H49" s="115"/>
      <c r="I49" s="115"/>
      <c r="J49" s="113"/>
    </row>
    <row r="50" spans="1:10" s="11" customFormat="1">
      <c r="A50" s="300" t="s">
        <v>121</v>
      </c>
      <c r="B50" s="307">
        <v>367437.28</v>
      </c>
      <c r="C50" s="346">
        <v>6769.0789999999997</v>
      </c>
      <c r="D50" s="308">
        <f t="shared" si="0"/>
        <v>374206.35900000005</v>
      </c>
      <c r="E50" s="113"/>
      <c r="F50" s="521"/>
      <c r="G50" s="115"/>
      <c r="H50" s="115"/>
      <c r="I50" s="115"/>
      <c r="J50" s="113"/>
    </row>
    <row r="51" spans="1:10" s="11" customFormat="1">
      <c r="A51" s="299" t="s">
        <v>122</v>
      </c>
      <c r="B51" s="305">
        <v>1654581.21</v>
      </c>
      <c r="C51" s="345">
        <v>15396.379000000001</v>
      </c>
      <c r="D51" s="306">
        <f t="shared" si="0"/>
        <v>1669977.5889999999</v>
      </c>
      <c r="E51" s="113"/>
      <c r="F51" s="521"/>
      <c r="G51" s="115"/>
      <c r="H51" s="115"/>
      <c r="I51" s="115"/>
      <c r="J51" s="113"/>
    </row>
    <row r="52" spans="1:10" s="11" customFormat="1">
      <c r="A52" s="300" t="s">
        <v>123</v>
      </c>
      <c r="B52" s="307">
        <v>2460059.89</v>
      </c>
      <c r="C52" s="346">
        <v>17635.008000000002</v>
      </c>
      <c r="D52" s="308">
        <f t="shared" si="0"/>
        <v>2477694.898</v>
      </c>
      <c r="E52" s="113"/>
      <c r="F52" s="521"/>
      <c r="G52" s="115"/>
      <c r="H52" s="115"/>
      <c r="I52" s="115"/>
      <c r="J52" s="113"/>
    </row>
    <row r="53" spans="1:10" s="11" customFormat="1">
      <c r="A53" s="299" t="s">
        <v>124</v>
      </c>
      <c r="B53" s="305">
        <v>17457.190000000002</v>
      </c>
      <c r="C53" s="345">
        <v>393.69</v>
      </c>
      <c r="D53" s="306">
        <f t="shared" si="0"/>
        <v>17850.88</v>
      </c>
      <c r="E53" s="113"/>
      <c r="F53" s="521"/>
      <c r="G53" s="115"/>
      <c r="H53" s="115"/>
      <c r="I53" s="115"/>
      <c r="J53" s="113"/>
    </row>
    <row r="54" spans="1:10" s="11" customFormat="1">
      <c r="A54" s="300" t="s">
        <v>125</v>
      </c>
      <c r="B54" s="307">
        <v>576409.98499999999</v>
      </c>
      <c r="C54" s="346">
        <v>2316.3960000000002</v>
      </c>
      <c r="D54" s="308">
        <f t="shared" si="0"/>
        <v>578726.38099999994</v>
      </c>
      <c r="E54" s="113"/>
      <c r="F54" s="521"/>
      <c r="G54" s="115"/>
      <c r="H54" s="115"/>
      <c r="I54" s="115"/>
      <c r="J54" s="113"/>
    </row>
    <row r="55" spans="1:10" s="11" customFormat="1">
      <c r="A55" s="299" t="s">
        <v>126</v>
      </c>
      <c r="B55" s="305">
        <v>1265586.5859999999</v>
      </c>
      <c r="C55" s="345">
        <v>34085.864999999998</v>
      </c>
      <c r="D55" s="306">
        <f t="shared" si="0"/>
        <v>1299672.4509999999</v>
      </c>
      <c r="E55" s="113"/>
      <c r="F55" s="521"/>
      <c r="G55" s="115"/>
      <c r="H55" s="115"/>
      <c r="I55" s="115"/>
      <c r="J55" s="113"/>
    </row>
    <row r="56" spans="1:10" s="11" customFormat="1">
      <c r="A56" s="300" t="s">
        <v>127</v>
      </c>
      <c r="B56" s="307">
        <v>154190.48500000002</v>
      </c>
      <c r="C56" s="346">
        <v>3257.8910000000001</v>
      </c>
      <c r="D56" s="308">
        <f t="shared" si="0"/>
        <v>157448.37600000002</v>
      </c>
      <c r="E56" s="113"/>
      <c r="F56" s="113"/>
      <c r="G56" s="113"/>
      <c r="H56" s="113"/>
      <c r="I56" s="113"/>
      <c r="J56" s="113"/>
    </row>
    <row r="57" spans="1:10" s="11" customFormat="1">
      <c r="A57" s="299" t="s">
        <v>128</v>
      </c>
      <c r="B57" s="305">
        <v>29015.169000000002</v>
      </c>
      <c r="C57" s="345">
        <v>14034.08</v>
      </c>
      <c r="D57" s="306">
        <f t="shared" si="0"/>
        <v>43049.249000000003</v>
      </c>
      <c r="E57" s="113"/>
      <c r="F57" s="113"/>
      <c r="G57" s="113"/>
      <c r="H57" s="113"/>
      <c r="I57" s="113"/>
      <c r="J57" s="113"/>
    </row>
    <row r="58" spans="1:10">
      <c r="A58" s="300" t="s">
        <v>129</v>
      </c>
      <c r="B58" s="307">
        <v>1020152.232</v>
      </c>
      <c r="C58" s="346">
        <v>12607.589</v>
      </c>
      <c r="D58" s="308">
        <f t="shared" si="0"/>
        <v>1032759.821</v>
      </c>
      <c r="E58" s="113"/>
      <c r="F58" s="113"/>
      <c r="G58" s="113"/>
      <c r="H58" s="113"/>
      <c r="I58" s="113"/>
      <c r="J58" s="113"/>
    </row>
    <row r="59" spans="1:10" s="113" customFormat="1" ht="15.75" thickBot="1">
      <c r="A59" s="299" t="s">
        <v>322</v>
      </c>
      <c r="B59" s="305">
        <v>85601</v>
      </c>
      <c r="C59" s="345">
        <v>506021</v>
      </c>
      <c r="D59" s="306">
        <f t="shared" si="0"/>
        <v>591622</v>
      </c>
    </row>
    <row r="60" spans="1:10" ht="15.75" thickBot="1">
      <c r="A60" s="523" t="s">
        <v>2</v>
      </c>
      <c r="B60" s="524">
        <f>SUM(B5:B59)</f>
        <v>38992302.147</v>
      </c>
      <c r="C60" s="525">
        <f>SUM(C5:C59)</f>
        <v>1482177.1089999997</v>
      </c>
      <c r="D60" s="526">
        <f>SUM(D5:D59)</f>
        <v>40474479.255999997</v>
      </c>
    </row>
    <row r="61" spans="1:10">
      <c r="C61" s="18"/>
    </row>
    <row r="62" spans="1:10">
      <c r="A62" s="116" t="s">
        <v>273</v>
      </c>
      <c r="B62" s="415"/>
      <c r="C62" s="415"/>
      <c r="D62" s="415"/>
    </row>
    <row r="63" spans="1:10" ht="38.25" customHeight="1">
      <c r="A63" s="565" t="s">
        <v>321</v>
      </c>
      <c r="B63" s="565"/>
      <c r="C63" s="565"/>
      <c r="D63" s="565"/>
      <c r="E63" s="415"/>
    </row>
  </sheetData>
  <mergeCells count="1">
    <mergeCell ref="A63:D63"/>
  </mergeCells>
  <printOptions horizontalCentered="1"/>
  <pageMargins left="0.25" right="0.25" top="0.5" bottom="0.5" header="0.3" footer="0.3"/>
  <pageSetup orientation="landscape" r:id="rId1"/>
  <headerFooter>
    <oddHeader xml:space="preserve">&amp;R&amp;A
</oddHeader>
  </headerFooter>
  <rowBreaks count="1" manualBreakCount="1">
    <brk id="36" max="16383" man="1"/>
  </rowBreaks>
  <drawing r:id="rId2"/>
</worksheet>
</file>

<file path=xl/worksheets/sheet14.xml><?xml version="1.0" encoding="utf-8"?>
<worksheet xmlns="http://schemas.openxmlformats.org/spreadsheetml/2006/main" xmlns:r="http://schemas.openxmlformats.org/officeDocument/2006/relationships">
  <dimension ref="A1:F66"/>
  <sheetViews>
    <sheetView zoomScaleNormal="100" workbookViewId="0">
      <selection activeCell="J14" sqref="J14"/>
    </sheetView>
  </sheetViews>
  <sheetFormatPr defaultRowHeight="15"/>
  <cols>
    <col min="1" max="1" width="22.7109375" style="113" bestFit="1" customWidth="1"/>
    <col min="2" max="2" width="15.28515625" style="115" bestFit="1" customWidth="1"/>
    <col min="3" max="3" width="16.85546875" style="15" customWidth="1"/>
    <col min="4" max="4" width="15.140625" style="91" customWidth="1"/>
    <col min="5" max="5" width="15.140625" style="113" customWidth="1"/>
    <col min="6" max="16384" width="9.140625" style="113"/>
  </cols>
  <sheetData>
    <row r="1" spans="1:5" ht="18.75">
      <c r="A1" s="123" t="s">
        <v>318</v>
      </c>
    </row>
    <row r="2" spans="1:5" ht="18" thickBot="1">
      <c r="A2" s="127" t="s">
        <v>373</v>
      </c>
    </row>
    <row r="3" spans="1:5" ht="19.5" thickBot="1">
      <c r="A3" s="29"/>
      <c r="B3" s="553" t="s">
        <v>217</v>
      </c>
      <c r="C3" s="554"/>
      <c r="D3" s="554"/>
      <c r="E3" s="555"/>
    </row>
    <row r="4" spans="1:5" s="10" customFormat="1" ht="15.75" thickBot="1">
      <c r="A4" s="55" t="s">
        <v>23</v>
      </c>
      <c r="B4" s="416" t="s">
        <v>343</v>
      </c>
      <c r="C4" s="417" t="s">
        <v>168</v>
      </c>
      <c r="D4" s="416" t="s">
        <v>334</v>
      </c>
      <c r="E4" s="418" t="s">
        <v>2</v>
      </c>
    </row>
    <row r="5" spans="1:5">
      <c r="A5" s="298" t="s">
        <v>79</v>
      </c>
      <c r="B5" s="420">
        <v>297956617.02600002</v>
      </c>
      <c r="C5" s="420">
        <v>3107502.41</v>
      </c>
      <c r="D5" s="420">
        <v>90391703.149999991</v>
      </c>
      <c r="E5" s="424">
        <v>391455822.58600003</v>
      </c>
    </row>
    <row r="6" spans="1:5">
      <c r="A6" s="299" t="s">
        <v>80</v>
      </c>
      <c r="B6" s="421">
        <v>402391374.54699999</v>
      </c>
      <c r="C6" s="421">
        <v>4224205.28</v>
      </c>
      <c r="D6" s="421">
        <v>283692344.57999998</v>
      </c>
      <c r="E6" s="425">
        <v>690307924.40699995</v>
      </c>
    </row>
    <row r="7" spans="1:5" s="11" customFormat="1">
      <c r="A7" s="300" t="s">
        <v>81</v>
      </c>
      <c r="B7" s="422">
        <v>336908300.46600002</v>
      </c>
      <c r="C7" s="422">
        <v>1620290.13</v>
      </c>
      <c r="D7" s="422">
        <v>228895242.76899999</v>
      </c>
      <c r="E7" s="426">
        <v>567423833.36500001</v>
      </c>
    </row>
    <row r="8" spans="1:5" s="11" customFormat="1">
      <c r="A8" s="299" t="s">
        <v>82</v>
      </c>
      <c r="B8" s="421">
        <v>118339303.07499999</v>
      </c>
      <c r="C8" s="421">
        <v>2645600.5700000003</v>
      </c>
      <c r="D8" s="421">
        <v>65312805.219999999</v>
      </c>
      <c r="E8" s="425">
        <v>186297708.86499998</v>
      </c>
    </row>
    <row r="9" spans="1:5" s="11" customFormat="1">
      <c r="A9" s="300" t="s">
        <v>83</v>
      </c>
      <c r="B9" s="422">
        <v>2228063057.5110002</v>
      </c>
      <c r="C9" s="422">
        <v>28067477.710000001</v>
      </c>
      <c r="D9" s="422">
        <v>1050360547.8110001</v>
      </c>
      <c r="E9" s="426">
        <v>3306491083.0320005</v>
      </c>
    </row>
    <row r="10" spans="1:5" s="11" customFormat="1">
      <c r="A10" s="299" t="s">
        <v>84</v>
      </c>
      <c r="B10" s="421">
        <v>384774564.22899997</v>
      </c>
      <c r="C10" s="421">
        <v>2459906.67</v>
      </c>
      <c r="D10" s="421">
        <v>158565207.88</v>
      </c>
      <c r="E10" s="425">
        <v>545799678.77900004</v>
      </c>
    </row>
    <row r="11" spans="1:5" s="11" customFormat="1">
      <c r="A11" s="300" t="s">
        <v>85</v>
      </c>
      <c r="B11" s="422">
        <v>104032053.87</v>
      </c>
      <c r="C11" s="422">
        <v>399503.27</v>
      </c>
      <c r="D11" s="422">
        <v>29123056.810000002</v>
      </c>
      <c r="E11" s="426">
        <v>133554613.95</v>
      </c>
    </row>
    <row r="12" spans="1:5" s="11" customFormat="1">
      <c r="A12" s="299" t="s">
        <v>86</v>
      </c>
      <c r="B12" s="421">
        <v>40354257.489999995</v>
      </c>
      <c r="C12" s="421">
        <v>111565.07999999999</v>
      </c>
      <c r="D12" s="421">
        <v>16172124.99</v>
      </c>
      <c r="E12" s="425">
        <v>56637947.559999995</v>
      </c>
    </row>
    <row r="13" spans="1:5" s="11" customFormat="1">
      <c r="A13" s="300" t="s">
        <v>87</v>
      </c>
      <c r="B13" s="522">
        <v>1545773939.267</v>
      </c>
      <c r="C13" s="422">
        <v>5923681.0700000003</v>
      </c>
      <c r="D13" s="422">
        <v>78487096.383000001</v>
      </c>
      <c r="E13" s="426">
        <v>1658666843.7199998</v>
      </c>
    </row>
    <row r="14" spans="1:5" s="11" customFormat="1">
      <c r="A14" s="299" t="s">
        <v>88</v>
      </c>
      <c r="B14" s="421">
        <v>835963167.33800006</v>
      </c>
      <c r="C14" s="421">
        <v>6557970.3600000003</v>
      </c>
      <c r="D14" s="421">
        <v>293613697.31</v>
      </c>
      <c r="E14" s="425">
        <v>1136134835.0080001</v>
      </c>
    </row>
    <row r="15" spans="1:5" s="11" customFormat="1">
      <c r="A15" s="299" t="s">
        <v>89</v>
      </c>
      <c r="B15" s="421">
        <v>666374035.97099996</v>
      </c>
      <c r="C15" s="421">
        <v>3165928.33</v>
      </c>
      <c r="D15" s="421">
        <v>235877162.92899999</v>
      </c>
      <c r="E15" s="425">
        <v>905417127.23000002</v>
      </c>
    </row>
    <row r="16" spans="1:5" s="11" customFormat="1">
      <c r="A16" s="300" t="s">
        <v>90</v>
      </c>
      <c r="B16" s="422">
        <v>523426970.23100001</v>
      </c>
      <c r="C16" s="422">
        <v>1461103.18</v>
      </c>
      <c r="D16" s="422">
        <v>353086905.68000001</v>
      </c>
      <c r="E16" s="426">
        <v>877974979.09100008</v>
      </c>
    </row>
    <row r="17" spans="1:5" s="11" customFormat="1">
      <c r="A17" s="299" t="s">
        <v>91</v>
      </c>
      <c r="B17" s="421">
        <v>169987381.04799998</v>
      </c>
      <c r="C17" s="421">
        <v>568415.31000000006</v>
      </c>
      <c r="D17" s="421">
        <v>137459485.47</v>
      </c>
      <c r="E17" s="425">
        <v>308015281.82799995</v>
      </c>
    </row>
    <row r="18" spans="1:5" s="11" customFormat="1">
      <c r="A18" s="300" t="s">
        <v>92</v>
      </c>
      <c r="B18" s="422">
        <v>534772895.50400007</v>
      </c>
      <c r="C18" s="422">
        <v>3773583.46</v>
      </c>
      <c r="D18" s="422">
        <v>105276114.40000001</v>
      </c>
      <c r="E18" s="426">
        <v>643822593.36400008</v>
      </c>
    </row>
    <row r="19" spans="1:5" s="11" customFormat="1">
      <c r="A19" s="299" t="s">
        <v>93</v>
      </c>
      <c r="B19" s="421">
        <v>145024311.743</v>
      </c>
      <c r="C19" s="421">
        <v>1650969.46</v>
      </c>
      <c r="D19" s="421">
        <v>55445127.089999996</v>
      </c>
      <c r="E19" s="425">
        <v>202120408.29300001</v>
      </c>
    </row>
    <row r="20" spans="1:5" s="11" customFormat="1">
      <c r="A20" s="300" t="s">
        <v>94</v>
      </c>
      <c r="B20" s="422">
        <v>87319481.230000004</v>
      </c>
      <c r="C20" s="422">
        <v>299464.83</v>
      </c>
      <c r="D20" s="422">
        <v>71255693.829999998</v>
      </c>
      <c r="E20" s="426">
        <v>158874639.88999999</v>
      </c>
    </row>
    <row r="21" spans="1:5" s="11" customFormat="1">
      <c r="A21" s="299" t="s">
        <v>95</v>
      </c>
      <c r="B21" s="421">
        <v>160977069.74700001</v>
      </c>
      <c r="C21" s="421">
        <v>1406755.43</v>
      </c>
      <c r="D21" s="421">
        <v>56168702.700000003</v>
      </c>
      <c r="E21" s="425">
        <v>218552527.87700003</v>
      </c>
    </row>
    <row r="22" spans="1:5" s="11" customFormat="1">
      <c r="A22" s="300" t="s">
        <v>96</v>
      </c>
      <c r="B22" s="422">
        <v>266397362.81799999</v>
      </c>
      <c r="C22" s="422">
        <v>1219947.52</v>
      </c>
      <c r="D22" s="422">
        <v>83273729.659999996</v>
      </c>
      <c r="E22" s="426">
        <v>350891039.99800003</v>
      </c>
    </row>
    <row r="23" spans="1:5" s="11" customFormat="1">
      <c r="A23" s="299" t="s">
        <v>97</v>
      </c>
      <c r="B23" s="421">
        <v>216064510.75999999</v>
      </c>
      <c r="C23" s="421">
        <v>1527512.3</v>
      </c>
      <c r="D23" s="421">
        <v>77260931.549999997</v>
      </c>
      <c r="E23" s="425">
        <v>294852954.61000001</v>
      </c>
    </row>
    <row r="24" spans="1:5" s="11" customFormat="1">
      <c r="A24" s="300" t="s">
        <v>98</v>
      </c>
      <c r="B24" s="422">
        <v>67965438.357999995</v>
      </c>
      <c r="C24" s="422">
        <v>658053.89</v>
      </c>
      <c r="D24" s="422">
        <v>31654525.289999999</v>
      </c>
      <c r="E24" s="426">
        <v>100278017.53799999</v>
      </c>
    </row>
    <row r="25" spans="1:5" s="11" customFormat="1">
      <c r="A25" s="299" t="s">
        <v>99</v>
      </c>
      <c r="B25" s="421">
        <v>1373839042.6669998</v>
      </c>
      <c r="C25" s="421">
        <v>4396847.41</v>
      </c>
      <c r="D25" s="421">
        <v>226220104.18400002</v>
      </c>
      <c r="E25" s="425">
        <v>1604455994.2609999</v>
      </c>
    </row>
    <row r="26" spans="1:5" s="11" customFormat="1">
      <c r="A26" s="300" t="s">
        <v>100</v>
      </c>
      <c r="B26" s="422">
        <v>247031154.072</v>
      </c>
      <c r="C26" s="422">
        <v>1226288.3399999999</v>
      </c>
      <c r="D26" s="422">
        <v>46095467.311000004</v>
      </c>
      <c r="E26" s="426">
        <v>294352909.72299999</v>
      </c>
    </row>
    <row r="27" spans="1:5" s="11" customFormat="1">
      <c r="A27" s="299" t="s">
        <v>101</v>
      </c>
      <c r="B27" s="421">
        <v>219938570.73500001</v>
      </c>
      <c r="C27" s="421">
        <v>2685720.5700000003</v>
      </c>
      <c r="D27" s="421">
        <v>56770208.109999999</v>
      </c>
      <c r="E27" s="425">
        <v>279394499.41500002</v>
      </c>
    </row>
    <row r="28" spans="1:5" s="11" customFormat="1">
      <c r="A28" s="300" t="s">
        <v>102</v>
      </c>
      <c r="B28" s="422">
        <v>134371461.81099999</v>
      </c>
      <c r="C28" s="422">
        <v>1098931.73</v>
      </c>
      <c r="D28" s="422">
        <v>45112077.129999995</v>
      </c>
      <c r="E28" s="426">
        <v>180582470.67099997</v>
      </c>
    </row>
    <row r="29" spans="1:5" s="11" customFormat="1">
      <c r="A29" s="299" t="s">
        <v>103</v>
      </c>
      <c r="B29" s="421">
        <v>238418798.21899998</v>
      </c>
      <c r="C29" s="421">
        <v>1989725.15</v>
      </c>
      <c r="D29" s="421">
        <v>89297944.215999991</v>
      </c>
      <c r="E29" s="425">
        <v>329706467.58499998</v>
      </c>
    </row>
    <row r="30" spans="1:5" s="11" customFormat="1">
      <c r="A30" s="300" t="s">
        <v>104</v>
      </c>
      <c r="B30" s="422">
        <v>405362534.87399995</v>
      </c>
      <c r="C30" s="422">
        <v>3104881.7600000002</v>
      </c>
      <c r="D30" s="422">
        <v>76043673.439999998</v>
      </c>
      <c r="E30" s="426">
        <v>484511090.07399994</v>
      </c>
    </row>
    <row r="31" spans="1:5" s="11" customFormat="1">
      <c r="A31" s="299" t="s">
        <v>105</v>
      </c>
      <c r="B31" s="421">
        <v>117731296.33499999</v>
      </c>
      <c r="C31" s="421">
        <v>365359.33899999998</v>
      </c>
      <c r="D31" s="421">
        <v>112574432.40799999</v>
      </c>
      <c r="E31" s="425">
        <v>230671088.08199999</v>
      </c>
    </row>
    <row r="32" spans="1:5" s="11" customFormat="1">
      <c r="A32" s="300" t="s">
        <v>106</v>
      </c>
      <c r="B32" s="422">
        <v>84094644.605000004</v>
      </c>
      <c r="C32" s="422">
        <v>758967.16999999993</v>
      </c>
      <c r="D32" s="422">
        <v>40205187.770000003</v>
      </c>
      <c r="E32" s="426">
        <v>125058799.54500002</v>
      </c>
    </row>
    <row r="33" spans="1:5" s="11" customFormat="1">
      <c r="A33" s="299" t="s">
        <v>107</v>
      </c>
      <c r="B33" s="421">
        <v>237769939.46700001</v>
      </c>
      <c r="C33" s="421">
        <v>214654.83000000002</v>
      </c>
      <c r="D33" s="421">
        <v>151052980.84</v>
      </c>
      <c r="E33" s="425">
        <v>389037575.13700002</v>
      </c>
    </row>
    <row r="34" spans="1:5" s="11" customFormat="1">
      <c r="A34" s="300" t="s">
        <v>108</v>
      </c>
      <c r="B34" s="422">
        <v>33276990.890000001</v>
      </c>
      <c r="C34" s="422">
        <v>97294.6</v>
      </c>
      <c r="D34" s="422">
        <v>11557833.01</v>
      </c>
      <c r="E34" s="426">
        <v>44932118.5</v>
      </c>
    </row>
    <row r="35" spans="1:5" s="11" customFormat="1">
      <c r="A35" s="299" t="s">
        <v>109</v>
      </c>
      <c r="B35" s="421">
        <v>310473361.90999997</v>
      </c>
      <c r="C35" s="421">
        <v>8780082.3599999994</v>
      </c>
      <c r="D35" s="421">
        <v>95513770.580000013</v>
      </c>
      <c r="E35" s="425">
        <v>414767214.85000002</v>
      </c>
    </row>
    <row r="36" spans="1:5" s="11" customFormat="1">
      <c r="A36" s="300" t="s">
        <v>110</v>
      </c>
      <c r="B36" s="422">
        <v>572438891.24400008</v>
      </c>
      <c r="C36" s="422">
        <v>1426559.8599999999</v>
      </c>
      <c r="D36" s="422">
        <v>189669201.67200002</v>
      </c>
      <c r="E36" s="426">
        <v>763534652.77600014</v>
      </c>
    </row>
    <row r="37" spans="1:5" s="11" customFormat="1">
      <c r="A37" s="299" t="s">
        <v>111</v>
      </c>
      <c r="B37" s="421">
        <v>817608338.69799995</v>
      </c>
      <c r="C37" s="421">
        <v>11348069.59</v>
      </c>
      <c r="D37" s="421">
        <v>217021324.47</v>
      </c>
      <c r="E37" s="425">
        <v>1045977732.758</v>
      </c>
    </row>
    <row r="38" spans="1:5" s="11" customFormat="1">
      <c r="A38" s="300" t="s">
        <v>112</v>
      </c>
      <c r="B38" s="422">
        <v>495737157.97900003</v>
      </c>
      <c r="C38" s="422">
        <v>5882793.2599999998</v>
      </c>
      <c r="D38" s="422">
        <v>173013062.46000001</v>
      </c>
      <c r="E38" s="426">
        <v>674633013.699</v>
      </c>
    </row>
    <row r="39" spans="1:5" s="11" customFormat="1">
      <c r="A39" s="299" t="s">
        <v>113</v>
      </c>
      <c r="B39" s="421">
        <v>106089395.60600001</v>
      </c>
      <c r="C39" s="421">
        <v>227546.5</v>
      </c>
      <c r="D39" s="421">
        <v>84489341.370000005</v>
      </c>
      <c r="E39" s="425">
        <v>190806283.47600001</v>
      </c>
    </row>
    <row r="40" spans="1:5" s="11" customFormat="1">
      <c r="A40" s="300" t="s">
        <v>114</v>
      </c>
      <c r="B40" s="422">
        <v>394257878.76300001</v>
      </c>
      <c r="C40" s="422">
        <v>2239288.7400000002</v>
      </c>
      <c r="D40" s="422">
        <v>96969420.180000007</v>
      </c>
      <c r="E40" s="426">
        <v>493466587.68300003</v>
      </c>
    </row>
    <row r="41" spans="1:5" s="11" customFormat="1">
      <c r="A41" s="299" t="s">
        <v>115</v>
      </c>
      <c r="B41" s="421">
        <v>250535482.43700001</v>
      </c>
      <c r="C41" s="421">
        <v>1542984.7599999998</v>
      </c>
      <c r="D41" s="421">
        <v>106854275.31899999</v>
      </c>
      <c r="E41" s="425">
        <v>358932742.51599997</v>
      </c>
    </row>
    <row r="42" spans="1:5" s="11" customFormat="1">
      <c r="A42" s="300" t="s">
        <v>116</v>
      </c>
      <c r="B42" s="422">
        <v>170066096.56600001</v>
      </c>
      <c r="C42" s="422">
        <v>5847910.5</v>
      </c>
      <c r="D42" s="422">
        <v>215797789.68000001</v>
      </c>
      <c r="E42" s="426">
        <v>391711796.74600005</v>
      </c>
    </row>
    <row r="43" spans="1:5" s="11" customFormat="1">
      <c r="A43" s="299" t="s">
        <v>117</v>
      </c>
      <c r="B43" s="421">
        <v>510884776.42900002</v>
      </c>
      <c r="C43" s="421">
        <v>2272371</v>
      </c>
      <c r="D43" s="421">
        <v>120563094.502</v>
      </c>
      <c r="E43" s="425">
        <v>633720241.93099999</v>
      </c>
    </row>
    <row r="44" spans="1:5" s="11" customFormat="1">
      <c r="A44" s="300" t="s">
        <v>118</v>
      </c>
      <c r="B44" s="422">
        <v>94518191.090000004</v>
      </c>
      <c r="C44" s="422">
        <v>190607.51</v>
      </c>
      <c r="D44" s="422">
        <v>29717495.029999997</v>
      </c>
      <c r="E44" s="426">
        <v>124426293.63000001</v>
      </c>
    </row>
    <row r="45" spans="1:5" s="11" customFormat="1">
      <c r="A45" s="299" t="s">
        <v>119</v>
      </c>
      <c r="B45" s="421">
        <v>417868965.259</v>
      </c>
      <c r="C45" s="421">
        <v>755505.42999999993</v>
      </c>
      <c r="D45" s="421">
        <v>199563700.52000001</v>
      </c>
      <c r="E45" s="425">
        <v>618188171.20899999</v>
      </c>
    </row>
    <row r="46" spans="1:5" s="11" customFormat="1">
      <c r="A46" s="466"/>
      <c r="B46" s="140"/>
      <c r="C46" s="140"/>
      <c r="D46" s="140"/>
      <c r="E46" s="140"/>
    </row>
    <row r="47" spans="1:5" s="11" customFormat="1" ht="18" thickBot="1">
      <c r="A47" s="127" t="s">
        <v>347</v>
      </c>
      <c r="B47" s="115"/>
      <c r="C47" s="15"/>
      <c r="D47" s="91"/>
      <c r="E47" s="113"/>
    </row>
    <row r="48" spans="1:5" s="11" customFormat="1" ht="19.5" thickBot="1">
      <c r="A48" s="29"/>
      <c r="B48" s="553" t="s">
        <v>217</v>
      </c>
      <c r="C48" s="554"/>
      <c r="D48" s="554"/>
      <c r="E48" s="555"/>
    </row>
    <row r="49" spans="1:5" s="11" customFormat="1" ht="15.75" thickBot="1">
      <c r="A49" s="55" t="s">
        <v>23</v>
      </c>
      <c r="B49" s="416" t="s">
        <v>343</v>
      </c>
      <c r="C49" s="417" t="s">
        <v>168</v>
      </c>
      <c r="D49" s="416" t="s">
        <v>334</v>
      </c>
      <c r="E49" s="418" t="s">
        <v>2</v>
      </c>
    </row>
    <row r="50" spans="1:5" s="11" customFormat="1">
      <c r="A50" s="299"/>
      <c r="B50" s="421"/>
      <c r="C50" s="421"/>
      <c r="D50" s="421"/>
      <c r="E50" s="425"/>
    </row>
    <row r="51" spans="1:5" s="11" customFormat="1">
      <c r="A51" s="300" t="s">
        <v>120</v>
      </c>
      <c r="B51" s="422">
        <v>86346763.261999995</v>
      </c>
      <c r="C51" s="422">
        <v>787769.15999999992</v>
      </c>
      <c r="D51" s="422">
        <v>44960785.009999998</v>
      </c>
      <c r="E51" s="426">
        <v>132095317.43199998</v>
      </c>
    </row>
    <row r="52" spans="1:5" s="11" customFormat="1">
      <c r="A52" s="299" t="s">
        <v>121</v>
      </c>
      <c r="B52" s="421">
        <v>414168384.90599996</v>
      </c>
      <c r="C52" s="421">
        <v>2400997.21</v>
      </c>
      <c r="D52" s="421">
        <v>180476991.06999999</v>
      </c>
      <c r="E52" s="425">
        <v>597046373.18599987</v>
      </c>
    </row>
    <row r="53" spans="1:5" s="11" customFormat="1">
      <c r="A53" s="300" t="s">
        <v>122</v>
      </c>
      <c r="B53" s="422">
        <v>1160573304.1719999</v>
      </c>
      <c r="C53" s="422">
        <v>12768729.029999999</v>
      </c>
      <c r="D53" s="422">
        <v>308821447.81</v>
      </c>
      <c r="E53" s="426">
        <v>1482163481.0119998</v>
      </c>
    </row>
    <row r="54" spans="1:5" s="11" customFormat="1">
      <c r="A54" s="299" t="s">
        <v>123</v>
      </c>
      <c r="B54" s="421">
        <v>164792025.26999998</v>
      </c>
      <c r="C54" s="421">
        <v>321390.15000000002</v>
      </c>
      <c r="D54" s="421">
        <v>141813845.72999999</v>
      </c>
      <c r="E54" s="425">
        <v>306927261.14999998</v>
      </c>
    </row>
    <row r="55" spans="1:5" s="11" customFormat="1">
      <c r="A55" s="300" t="s">
        <v>124</v>
      </c>
      <c r="B55" s="422">
        <v>41121254.321000002</v>
      </c>
      <c r="C55" s="422">
        <v>85314.28</v>
      </c>
      <c r="D55" s="422">
        <v>7194584.9280000003</v>
      </c>
      <c r="E55" s="426">
        <v>48401153.529000007</v>
      </c>
    </row>
    <row r="56" spans="1:5" s="11" customFormat="1">
      <c r="A56" s="299" t="s">
        <v>125</v>
      </c>
      <c r="B56" s="421">
        <v>1574399079.3309999</v>
      </c>
      <c r="C56" s="421">
        <v>9322596.7400000002</v>
      </c>
      <c r="D56" s="421">
        <v>334306704.87</v>
      </c>
      <c r="E56" s="425">
        <v>1918028380.941</v>
      </c>
    </row>
    <row r="57" spans="1:5" s="11" customFormat="1">
      <c r="A57" s="300" t="s">
        <v>126</v>
      </c>
      <c r="B57" s="422">
        <v>605746226.71899998</v>
      </c>
      <c r="C57" s="422">
        <v>2537201.75</v>
      </c>
      <c r="D57" s="422">
        <v>460559561.546</v>
      </c>
      <c r="E57" s="426">
        <v>1068842990.015</v>
      </c>
    </row>
    <row r="58" spans="1:5" s="11" customFormat="1">
      <c r="A58" s="299" t="s">
        <v>127</v>
      </c>
      <c r="B58" s="421">
        <v>174108423.211</v>
      </c>
      <c r="C58" s="421">
        <v>1192821.21</v>
      </c>
      <c r="D58" s="421">
        <v>33558328.899999999</v>
      </c>
      <c r="E58" s="425">
        <v>208859573.32100001</v>
      </c>
    </row>
    <row r="59" spans="1:5" s="11" customFormat="1">
      <c r="A59" s="300" t="s">
        <v>128</v>
      </c>
      <c r="B59" s="422">
        <v>138881567.116</v>
      </c>
      <c r="C59" s="422">
        <v>956368.29</v>
      </c>
      <c r="D59" s="422">
        <v>39287586.979999997</v>
      </c>
      <c r="E59" s="426">
        <v>179125522.38599998</v>
      </c>
    </row>
    <row r="60" spans="1:5" ht="15.75" thickBot="1">
      <c r="A60" s="419" t="s">
        <v>129</v>
      </c>
      <c r="B60" s="423">
        <v>63920981.055</v>
      </c>
      <c r="C60" s="423">
        <v>169563.15</v>
      </c>
      <c r="D60" s="423">
        <v>53691695.529999994</v>
      </c>
      <c r="E60" s="427">
        <v>117782239.73499998</v>
      </c>
    </row>
    <row r="61" spans="1:5" ht="15.75" thickBot="1">
      <c r="A61" s="300" t="s">
        <v>322</v>
      </c>
      <c r="B61" s="422">
        <v>4073768590.3369999</v>
      </c>
      <c r="C61" s="422">
        <v>55069149.649999999</v>
      </c>
      <c r="D61" s="422">
        <v>1224834966.8299999</v>
      </c>
      <c r="E61" s="426">
        <v>5353672706.8169994</v>
      </c>
    </row>
    <row r="62" spans="1:5" ht="15.75" thickBot="1">
      <c r="A62" s="56" t="s">
        <v>2</v>
      </c>
      <c r="B62" s="428">
        <f t="shared" ref="B62:D62" si="0">SUM(B5:B61)</f>
        <v>24863005661.585007</v>
      </c>
      <c r="C62" s="428">
        <f t="shared" si="0"/>
        <v>212913727.28900006</v>
      </c>
      <c r="D62" s="428">
        <f t="shared" si="0"/>
        <v>8714981088.9080009</v>
      </c>
      <c r="E62" s="428">
        <f>SUM(E5:E61)</f>
        <v>33819382604.781998</v>
      </c>
    </row>
    <row r="64" spans="1:5">
      <c r="A64" s="116" t="s">
        <v>273</v>
      </c>
      <c r="C64" s="18"/>
    </row>
    <row r="65" spans="1:6" ht="29.25" customHeight="1">
      <c r="A65" s="544" t="s">
        <v>344</v>
      </c>
      <c r="B65" s="544"/>
      <c r="C65" s="544"/>
      <c r="D65" s="544"/>
      <c r="E65" s="544"/>
    </row>
    <row r="66" spans="1:6">
      <c r="A66" s="217"/>
      <c r="B66" s="217"/>
      <c r="C66" s="217"/>
      <c r="D66" s="217"/>
      <c r="E66" s="217"/>
      <c r="F66" s="217"/>
    </row>
  </sheetData>
  <mergeCells count="3">
    <mergeCell ref="B3:E3"/>
    <mergeCell ref="A65:E65"/>
    <mergeCell ref="B48:E48"/>
  </mergeCells>
  <printOptions horizontalCentered="1"/>
  <pageMargins left="0.25" right="0.25" top="0.75" bottom="0.75" header="0.3" footer="0.3"/>
  <pageSetup orientation="portrait" r:id="rId1"/>
  <headerFooter>
    <oddFooter>&amp;C&amp;A&amp;R&amp;P of &amp;N</oddFooter>
  </headerFooter>
  <rowBreaks count="1" manualBreakCount="1">
    <brk id="45" max="16383" man="1"/>
  </rowBreaks>
  <drawing r:id="rId2"/>
</worksheet>
</file>

<file path=xl/worksheets/sheet15.xml><?xml version="1.0" encoding="utf-8"?>
<worksheet xmlns="http://schemas.openxmlformats.org/spreadsheetml/2006/main" xmlns:r="http://schemas.openxmlformats.org/officeDocument/2006/relationships">
  <sheetPr codeName="Sheet17"/>
  <dimension ref="A1:G63"/>
  <sheetViews>
    <sheetView zoomScaleNormal="100" workbookViewId="0">
      <selection activeCell="A20" sqref="A20"/>
    </sheetView>
  </sheetViews>
  <sheetFormatPr defaultRowHeight="15"/>
  <cols>
    <col min="1" max="1" width="44.5703125" style="6" customWidth="1"/>
    <col min="2" max="2" width="12.140625" style="6" customWidth="1"/>
    <col min="3" max="3" width="13" style="6" customWidth="1"/>
    <col min="4" max="4" width="11" style="6" customWidth="1"/>
    <col min="5" max="5" width="13.7109375" style="6" customWidth="1"/>
    <col min="6" max="6" width="14.85546875" style="8" customWidth="1"/>
    <col min="7" max="7" width="18.7109375" style="8" customWidth="1"/>
    <col min="8" max="8" width="8" style="6" bestFit="1" customWidth="1"/>
    <col min="9" max="9" width="9" style="6" bestFit="1" customWidth="1"/>
    <col min="10" max="10" width="7.28515625" style="6" bestFit="1" customWidth="1"/>
    <col min="11" max="11" width="13.28515625" style="6" bestFit="1" customWidth="1"/>
    <col min="12" max="12" width="10.7109375" style="6" bestFit="1" customWidth="1"/>
    <col min="13" max="13" width="2" style="6" bestFit="1" customWidth="1"/>
    <col min="14" max="14" width="6" style="6" bestFit="1" customWidth="1"/>
    <col min="15" max="15" width="7" style="6" bestFit="1" customWidth="1"/>
    <col min="16" max="17" width="8" style="6" bestFit="1" customWidth="1"/>
    <col min="18" max="18" width="9" style="6" bestFit="1" customWidth="1"/>
    <col min="19" max="19" width="7.28515625" style="6" bestFit="1" customWidth="1"/>
    <col min="20" max="20" width="10" style="6" bestFit="1" customWidth="1"/>
    <col min="21" max="21" width="11.7109375" style="6" bestFit="1" customWidth="1"/>
    <col min="22" max="22" width="10.7109375" style="6" bestFit="1" customWidth="1"/>
    <col min="23" max="24" width="3" style="6" bestFit="1" customWidth="1"/>
    <col min="25" max="26" width="5" style="6" bestFit="1" customWidth="1"/>
    <col min="27" max="27" width="7.28515625" style="6" bestFit="1" customWidth="1"/>
    <col min="28" max="28" width="14.140625" style="6" bestFit="1" customWidth="1"/>
    <col min="29" max="29" width="9.140625" style="6" bestFit="1" customWidth="1"/>
    <col min="30" max="30" width="12.140625" style="6" bestFit="1" customWidth="1"/>
    <col min="31" max="31" width="11.28515625" style="6" bestFit="1" customWidth="1"/>
    <col min="32" max="32" width="7" style="6" bestFit="1" customWidth="1"/>
    <col min="33" max="33" width="11" style="6" bestFit="1" customWidth="1"/>
    <col min="34" max="34" width="8" style="6" bestFit="1" customWidth="1"/>
    <col min="35" max="35" width="11" style="6" bestFit="1" customWidth="1"/>
    <col min="36" max="36" width="12" style="6" bestFit="1" customWidth="1"/>
    <col min="37" max="41" width="11" style="6" bestFit="1" customWidth="1"/>
    <col min="42" max="42" width="8" style="6" bestFit="1" customWidth="1"/>
    <col min="43" max="43" width="11" style="6" bestFit="1" customWidth="1"/>
    <col min="44" max="46" width="12" style="6" bestFit="1" customWidth="1"/>
    <col min="47" max="47" width="9" style="6" bestFit="1" customWidth="1"/>
    <col min="48" max="48" width="11" style="6" bestFit="1" customWidth="1"/>
    <col min="49" max="49" width="13.28515625" style="6" bestFit="1" customWidth="1"/>
    <col min="50" max="50" width="7" style="6" bestFit="1" customWidth="1"/>
    <col min="51" max="51" width="6" style="6" bestFit="1" customWidth="1"/>
    <col min="52" max="52" width="7" style="6" bestFit="1" customWidth="1"/>
    <col min="53" max="53" width="10" style="6" bestFit="1" customWidth="1"/>
    <col min="54" max="54" width="11" style="6" bestFit="1" customWidth="1"/>
    <col min="55" max="55" width="2" style="6" bestFit="1" customWidth="1"/>
    <col min="56" max="56" width="5" style="6" bestFit="1" customWidth="1"/>
    <col min="57" max="61" width="7" style="6" bestFit="1" customWidth="1"/>
    <col min="62" max="62" width="5" style="6" bestFit="1" customWidth="1"/>
    <col min="63" max="64" width="7" style="6" bestFit="1" customWidth="1"/>
    <col min="65" max="66" width="8" style="6" bestFit="1" customWidth="1"/>
    <col min="67" max="67" width="6" style="6" bestFit="1" customWidth="1"/>
    <col min="68" max="68" width="10" style="6" bestFit="1" customWidth="1"/>
    <col min="69" max="69" width="6" style="6" bestFit="1" customWidth="1"/>
    <col min="70" max="70" width="9" style="6" bestFit="1" customWidth="1"/>
    <col min="71" max="72" width="10" style="6" bestFit="1" customWidth="1"/>
    <col min="73" max="76" width="9" style="6" bestFit="1" customWidth="1"/>
    <col min="77" max="78" width="10" style="6" bestFit="1" customWidth="1"/>
    <col min="79" max="79" width="7" style="6" bestFit="1" customWidth="1"/>
    <col min="80" max="81" width="10" style="6" bestFit="1" customWidth="1"/>
    <col min="82" max="82" width="11" style="6" bestFit="1" customWidth="1"/>
    <col min="83" max="83" width="8" style="6" bestFit="1" customWidth="1"/>
    <col min="84" max="88" width="12" style="6" bestFit="1" customWidth="1"/>
    <col min="89" max="89" width="11" style="6" bestFit="1" customWidth="1"/>
    <col min="90" max="90" width="12" style="6" bestFit="1" customWidth="1"/>
    <col min="91" max="91" width="14.140625" style="6" bestFit="1" customWidth="1"/>
    <col min="92" max="92" width="9.140625" style="6"/>
    <col min="93" max="93" width="12.140625" style="6" bestFit="1" customWidth="1"/>
    <col min="94" max="94" width="11.28515625" style="6" bestFit="1" customWidth="1"/>
    <col min="95" max="16384" width="9.140625" style="6"/>
  </cols>
  <sheetData>
    <row r="1" spans="1:7" ht="18.75">
      <c r="A1" s="123" t="s">
        <v>318</v>
      </c>
    </row>
    <row r="2" spans="1:7" ht="17.25">
      <c r="A2" s="128" t="s">
        <v>307</v>
      </c>
    </row>
    <row r="3" spans="1:7" ht="15" customHeight="1">
      <c r="A3" s="30"/>
      <c r="C3" s="8"/>
      <c r="D3" s="8"/>
      <c r="F3" s="6"/>
      <c r="G3" s="6"/>
    </row>
    <row r="4" spans="1:7" s="9" customFormat="1" ht="45">
      <c r="A4" s="372" t="s">
        <v>3</v>
      </c>
      <c r="B4" s="373" t="s">
        <v>47</v>
      </c>
      <c r="C4" s="373" t="s">
        <v>48</v>
      </c>
      <c r="D4" s="373" t="s">
        <v>49</v>
      </c>
      <c r="E4" s="373" t="s">
        <v>50</v>
      </c>
      <c r="F4" s="374" t="s">
        <v>326</v>
      </c>
      <c r="G4" s="375" t="s">
        <v>331</v>
      </c>
    </row>
    <row r="5" spans="1:7">
      <c r="A5" s="366" t="s">
        <v>5</v>
      </c>
      <c r="B5" s="367">
        <v>613</v>
      </c>
      <c r="C5" s="367">
        <v>46</v>
      </c>
      <c r="D5" s="367">
        <v>102</v>
      </c>
      <c r="E5" s="367">
        <v>761</v>
      </c>
      <c r="F5" s="498">
        <v>5869328.0099999998</v>
      </c>
      <c r="G5" s="499">
        <v>16057183.34</v>
      </c>
    </row>
    <row r="6" spans="1:7">
      <c r="A6" s="158" t="s">
        <v>298</v>
      </c>
      <c r="B6" s="90">
        <v>3445</v>
      </c>
      <c r="C6" s="90">
        <v>38</v>
      </c>
      <c r="D6" s="90">
        <v>2043</v>
      </c>
      <c r="E6" s="90">
        <v>5526</v>
      </c>
      <c r="F6" s="500">
        <v>15761961</v>
      </c>
      <c r="G6" s="501">
        <v>36671629.719999999</v>
      </c>
    </row>
    <row r="7" spans="1:7">
      <c r="A7" s="259" t="s">
        <v>299</v>
      </c>
      <c r="B7" s="89">
        <v>1845</v>
      </c>
      <c r="C7" s="89">
        <v>82</v>
      </c>
      <c r="D7" s="89">
        <v>2304</v>
      </c>
      <c r="E7" s="89">
        <v>4231</v>
      </c>
      <c r="F7" s="502">
        <v>833105700.5</v>
      </c>
      <c r="G7" s="503">
        <v>847</v>
      </c>
    </row>
    <row r="8" spans="1:7">
      <c r="A8" s="158" t="s">
        <v>8</v>
      </c>
      <c r="B8" s="90">
        <v>33</v>
      </c>
      <c r="C8" s="90">
        <v>25</v>
      </c>
      <c r="D8" s="90">
        <v>2</v>
      </c>
      <c r="E8" s="90">
        <v>60</v>
      </c>
      <c r="F8" s="500"/>
      <c r="G8" s="501">
        <v>1000384</v>
      </c>
    </row>
    <row r="9" spans="1:7">
      <c r="A9" s="259" t="s">
        <v>374</v>
      </c>
      <c r="B9" s="89">
        <v>13</v>
      </c>
      <c r="C9" s="89">
        <v>1</v>
      </c>
      <c r="D9" s="89">
        <v>2</v>
      </c>
      <c r="E9" s="89">
        <v>16</v>
      </c>
      <c r="F9" s="502">
        <v>3779762</v>
      </c>
      <c r="G9" s="503">
        <v>932533.7</v>
      </c>
    </row>
    <row r="10" spans="1:7">
      <c r="A10" s="158" t="s">
        <v>375</v>
      </c>
      <c r="B10" s="90">
        <v>2</v>
      </c>
      <c r="C10" s="90"/>
      <c r="D10" s="90">
        <v>50</v>
      </c>
      <c r="E10" s="90">
        <v>52</v>
      </c>
      <c r="F10" s="500"/>
      <c r="G10" s="501">
        <v>0</v>
      </c>
    </row>
    <row r="11" spans="1:7">
      <c r="A11" s="259" t="s">
        <v>11</v>
      </c>
      <c r="B11" s="89">
        <v>251</v>
      </c>
      <c r="C11" s="89">
        <v>16</v>
      </c>
      <c r="D11" s="89">
        <v>242</v>
      </c>
      <c r="E11" s="89">
        <v>509</v>
      </c>
      <c r="F11" s="502">
        <v>194389</v>
      </c>
      <c r="G11" s="503">
        <v>15661601</v>
      </c>
    </row>
    <row r="12" spans="1:7">
      <c r="A12" s="158" t="s">
        <v>13</v>
      </c>
      <c r="B12" s="90">
        <v>232</v>
      </c>
      <c r="C12" s="90"/>
      <c r="D12" s="90">
        <v>10</v>
      </c>
      <c r="E12" s="90">
        <v>242</v>
      </c>
      <c r="F12" s="500">
        <v>31405660.800000001</v>
      </c>
      <c r="G12" s="501">
        <v>74444767.739999995</v>
      </c>
    </row>
    <row r="13" spans="1:7">
      <c r="A13" s="259" t="s">
        <v>14</v>
      </c>
      <c r="B13" s="89">
        <v>36</v>
      </c>
      <c r="C13" s="89">
        <v>5</v>
      </c>
      <c r="D13" s="89">
        <v>2</v>
      </c>
      <c r="E13" s="89">
        <v>43</v>
      </c>
      <c r="F13" s="502"/>
      <c r="G13" s="503">
        <v>1142859.9129999999</v>
      </c>
    </row>
    <row r="14" spans="1:7">
      <c r="A14" s="158" t="s">
        <v>15</v>
      </c>
      <c r="B14" s="90">
        <v>375</v>
      </c>
      <c r="C14" s="90">
        <v>49</v>
      </c>
      <c r="D14" s="90">
        <v>343</v>
      </c>
      <c r="E14" s="90">
        <v>767</v>
      </c>
      <c r="F14" s="500">
        <v>0</v>
      </c>
      <c r="G14" s="501">
        <v>28077199.069999997</v>
      </c>
    </row>
    <row r="15" spans="1:7">
      <c r="A15" s="259" t="s">
        <v>16</v>
      </c>
      <c r="B15" s="89">
        <v>118</v>
      </c>
      <c r="C15" s="89">
        <v>39</v>
      </c>
      <c r="D15" s="89">
        <v>97</v>
      </c>
      <c r="E15" s="89">
        <v>254</v>
      </c>
      <c r="F15" s="502">
        <v>17493508.370000001</v>
      </c>
      <c r="G15" s="503">
        <v>3701378.1499999994</v>
      </c>
    </row>
    <row r="16" spans="1:7">
      <c r="A16" s="158" t="s">
        <v>17</v>
      </c>
      <c r="B16" s="90">
        <v>32</v>
      </c>
      <c r="C16" s="90">
        <v>4</v>
      </c>
      <c r="D16" s="90">
        <v>1</v>
      </c>
      <c r="E16" s="90">
        <v>37</v>
      </c>
      <c r="F16" s="500"/>
      <c r="G16" s="501">
        <v>1078836.577</v>
      </c>
    </row>
    <row r="17" spans="1:7" ht="15.75" customHeight="1">
      <c r="A17" s="259" t="s">
        <v>18</v>
      </c>
      <c r="B17" s="89">
        <v>8</v>
      </c>
      <c r="C17" s="89"/>
      <c r="D17" s="89">
        <v>16</v>
      </c>
      <c r="E17" s="89">
        <v>24</v>
      </c>
      <c r="F17" s="502"/>
      <c r="G17" s="503">
        <v>120494.18100000001</v>
      </c>
    </row>
    <row r="18" spans="1:7">
      <c r="A18" s="158" t="s">
        <v>29</v>
      </c>
      <c r="B18" s="90">
        <v>70</v>
      </c>
      <c r="C18" s="90"/>
      <c r="D18" s="90">
        <v>36</v>
      </c>
      <c r="E18" s="90">
        <v>106</v>
      </c>
      <c r="F18" s="500">
        <v>1260488</v>
      </c>
      <c r="G18" s="501">
        <v>1035288</v>
      </c>
    </row>
    <row r="19" spans="1:7">
      <c r="A19" s="259" t="s">
        <v>20</v>
      </c>
      <c r="B19" s="89">
        <v>11</v>
      </c>
      <c r="C19" s="89">
        <v>1</v>
      </c>
      <c r="D19" s="89">
        <v>1</v>
      </c>
      <c r="E19" s="89">
        <v>13</v>
      </c>
      <c r="F19" s="502"/>
      <c r="G19" s="503">
        <v>511294</v>
      </c>
    </row>
    <row r="20" spans="1:7">
      <c r="A20" s="158" t="s">
        <v>300</v>
      </c>
      <c r="B20" s="90">
        <v>2009</v>
      </c>
      <c r="C20" s="90">
        <v>60</v>
      </c>
      <c r="D20" s="90">
        <v>3778</v>
      </c>
      <c r="E20" s="90">
        <v>5847</v>
      </c>
      <c r="F20" s="500">
        <v>893936574</v>
      </c>
      <c r="G20" s="501">
        <v>83646729</v>
      </c>
    </row>
    <row r="21" spans="1:7">
      <c r="A21" s="259" t="s">
        <v>23</v>
      </c>
      <c r="B21" s="89">
        <v>1547</v>
      </c>
      <c r="C21" s="89">
        <v>28</v>
      </c>
      <c r="D21" s="89">
        <v>73</v>
      </c>
      <c r="E21" s="89">
        <v>1648</v>
      </c>
      <c r="F21" s="502">
        <v>594718659.03100002</v>
      </c>
      <c r="G21" s="503">
        <v>103020798.12</v>
      </c>
    </row>
    <row r="22" spans="1:7">
      <c r="A22" s="158" t="s">
        <v>24</v>
      </c>
      <c r="B22" s="90">
        <v>152</v>
      </c>
      <c r="C22" s="90"/>
      <c r="D22" s="90"/>
      <c r="E22" s="90">
        <v>152</v>
      </c>
      <c r="F22" s="500"/>
      <c r="G22" s="501">
        <v>9440474.4199999999</v>
      </c>
    </row>
    <row r="23" spans="1:7">
      <c r="A23" s="259" t="s">
        <v>25</v>
      </c>
      <c r="B23" s="89">
        <v>215</v>
      </c>
      <c r="C23" s="89">
        <v>230</v>
      </c>
      <c r="D23" s="89">
        <v>619</v>
      </c>
      <c r="E23" s="89">
        <v>1064</v>
      </c>
      <c r="F23" s="502">
        <v>19400</v>
      </c>
      <c r="G23" s="503">
        <v>10148864.49</v>
      </c>
    </row>
    <row r="24" spans="1:7">
      <c r="A24" s="158" t="s">
        <v>26</v>
      </c>
      <c r="B24" s="90">
        <v>20</v>
      </c>
      <c r="C24" s="90"/>
      <c r="D24" s="90"/>
      <c r="E24" s="90">
        <v>20</v>
      </c>
      <c r="F24" s="500"/>
      <c r="G24" s="501">
        <v>23037195</v>
      </c>
    </row>
    <row r="25" spans="1:7" ht="15.75" thickBot="1">
      <c r="A25" s="259" t="s">
        <v>27</v>
      </c>
      <c r="B25" s="89">
        <v>78</v>
      </c>
      <c r="C25" s="89"/>
      <c r="D25" s="89">
        <v>14</v>
      </c>
      <c r="E25" s="89">
        <v>92</v>
      </c>
      <c r="F25" s="502"/>
      <c r="G25" s="503">
        <v>1597766.23</v>
      </c>
    </row>
    <row r="26" spans="1:7">
      <c r="A26" s="376" t="s">
        <v>2</v>
      </c>
      <c r="B26" s="377">
        <v>11105</v>
      </c>
      <c r="C26" s="377">
        <v>624</v>
      </c>
      <c r="D26" s="377">
        <v>9735</v>
      </c>
      <c r="E26" s="377">
        <v>21464</v>
      </c>
      <c r="F26" s="504">
        <v>2397545430.711</v>
      </c>
      <c r="G26" s="505">
        <f>SUM(G5:G25)</f>
        <v>411328123.65100002</v>
      </c>
    </row>
    <row r="27" spans="1:7" s="115" customFormat="1">
      <c r="F27" s="8"/>
      <c r="G27" s="8"/>
    </row>
    <row r="28" spans="1:7" s="115" customFormat="1">
      <c r="A28" s="116" t="s">
        <v>273</v>
      </c>
      <c r="F28" s="8"/>
      <c r="G28" s="8"/>
    </row>
    <row r="29" spans="1:7">
      <c r="A29" s="115" t="s">
        <v>301</v>
      </c>
    </row>
    <row r="30" spans="1:7" s="115" customFormat="1">
      <c r="F30" s="8"/>
      <c r="G30" s="8"/>
    </row>
    <row r="31" spans="1:7" s="115" customFormat="1">
      <c r="F31" s="8"/>
      <c r="G31" s="8"/>
    </row>
    <row r="32" spans="1:7" s="115" customFormat="1">
      <c r="F32" s="8"/>
      <c r="G32" s="8"/>
    </row>
    <row r="33" spans="6:7" s="115" customFormat="1">
      <c r="F33" s="8"/>
      <c r="G33" s="8"/>
    </row>
    <row r="34" spans="6:7" s="115" customFormat="1">
      <c r="F34" s="8"/>
      <c r="G34" s="8"/>
    </row>
    <row r="35" spans="6:7" s="115" customFormat="1">
      <c r="F35" s="8"/>
      <c r="G35" s="8"/>
    </row>
    <row r="36" spans="6:7" s="115" customFormat="1">
      <c r="F36" s="8"/>
      <c r="G36" s="8"/>
    </row>
    <row r="37" spans="6:7" s="115" customFormat="1">
      <c r="F37" s="8"/>
      <c r="G37" s="8"/>
    </row>
    <row r="38" spans="6:7" s="115" customFormat="1">
      <c r="F38" s="8"/>
      <c r="G38" s="8"/>
    </row>
    <row r="39" spans="6:7" s="115" customFormat="1">
      <c r="F39" s="8"/>
      <c r="G39" s="8"/>
    </row>
    <row r="40" spans="6:7" s="115" customFormat="1">
      <c r="F40" s="8"/>
      <c r="G40" s="8"/>
    </row>
    <row r="41" spans="6:7" s="115" customFormat="1">
      <c r="F41" s="8"/>
      <c r="G41" s="8"/>
    </row>
    <row r="42" spans="6:7" s="115" customFormat="1">
      <c r="F42" s="8"/>
      <c r="G42" s="8"/>
    </row>
    <row r="43" spans="6:7" s="115" customFormat="1">
      <c r="F43" s="8"/>
      <c r="G43" s="8"/>
    </row>
    <row r="44" spans="6:7" s="115" customFormat="1">
      <c r="F44" s="8"/>
      <c r="G44" s="8"/>
    </row>
    <row r="45" spans="6:7" s="115" customFormat="1">
      <c r="F45" s="8"/>
      <c r="G45" s="8"/>
    </row>
    <row r="46" spans="6:7" s="115" customFormat="1">
      <c r="F46" s="8"/>
      <c r="G46" s="8"/>
    </row>
    <row r="47" spans="6:7" s="115" customFormat="1">
      <c r="F47" s="8"/>
      <c r="G47" s="8"/>
    </row>
    <row r="48" spans="6:7" s="115" customFormat="1">
      <c r="F48" s="8"/>
      <c r="G48" s="8"/>
    </row>
    <row r="49" spans="6:7" s="115" customFormat="1">
      <c r="F49" s="8"/>
      <c r="G49" s="8"/>
    </row>
    <row r="50" spans="6:7" s="115" customFormat="1">
      <c r="F50" s="8"/>
      <c r="G50" s="8"/>
    </row>
    <row r="51" spans="6:7" s="115" customFormat="1">
      <c r="F51" s="8"/>
      <c r="G51" s="8"/>
    </row>
    <row r="52" spans="6:7" s="115" customFormat="1">
      <c r="F52" s="8"/>
      <c r="G52" s="8"/>
    </row>
    <row r="53" spans="6:7" s="115" customFormat="1">
      <c r="F53" s="8"/>
      <c r="G53" s="8"/>
    </row>
    <row r="54" spans="6:7" s="115" customFormat="1">
      <c r="F54" s="8"/>
      <c r="G54" s="8"/>
    </row>
    <row r="55" spans="6:7" s="115" customFormat="1">
      <c r="F55" s="8"/>
      <c r="G55" s="8"/>
    </row>
    <row r="56" spans="6:7" s="115" customFormat="1">
      <c r="F56" s="8"/>
      <c r="G56" s="8"/>
    </row>
    <row r="57" spans="6:7" s="115" customFormat="1">
      <c r="F57" s="8"/>
      <c r="G57" s="8"/>
    </row>
    <row r="58" spans="6:7" s="115" customFormat="1">
      <c r="F58" s="8"/>
      <c r="G58" s="8"/>
    </row>
    <row r="59" spans="6:7" s="115" customFormat="1">
      <c r="F59" s="8"/>
      <c r="G59" s="8"/>
    </row>
    <row r="60" spans="6:7" s="115" customFormat="1">
      <c r="F60" s="8"/>
      <c r="G60" s="8"/>
    </row>
    <row r="61" spans="6:7" s="115" customFormat="1">
      <c r="F61" s="8"/>
      <c r="G61" s="8"/>
    </row>
    <row r="62" spans="6:7" s="115" customFormat="1">
      <c r="F62" s="8"/>
      <c r="G62" s="8"/>
    </row>
    <row r="63" spans="6:7" s="115" customFormat="1">
      <c r="F63" s="8"/>
      <c r="G63" s="8"/>
    </row>
  </sheetData>
  <printOptions horizontalCentered="1"/>
  <pageMargins left="0.25" right="0.25" top="0.5" bottom="0.5" header="0.3" footer="0.3"/>
  <pageSetup orientation="landscape" r:id="rId1"/>
  <headerFooter>
    <oddFooter>&amp;C&amp;A&amp;R&amp;P of &amp;N</oddFooter>
  </headerFooter>
  <drawing r:id="rId2"/>
</worksheet>
</file>

<file path=xl/worksheets/sheet16.xml><?xml version="1.0" encoding="utf-8"?>
<worksheet xmlns="http://schemas.openxmlformats.org/spreadsheetml/2006/main" xmlns:r="http://schemas.openxmlformats.org/officeDocument/2006/relationships">
  <sheetPr codeName="Sheet18"/>
  <dimension ref="B1:N68"/>
  <sheetViews>
    <sheetView topLeftCell="B1" zoomScaleNormal="100" workbookViewId="0">
      <selection activeCell="H8" sqref="H8"/>
    </sheetView>
  </sheetViews>
  <sheetFormatPr defaultRowHeight="15"/>
  <cols>
    <col min="1" max="1" width="2.7109375" customWidth="1"/>
    <col min="2" max="2" width="51.42578125" customWidth="1"/>
    <col min="3" max="3" width="15.140625" style="6" customWidth="1"/>
    <col min="4" max="4" width="13.85546875" style="6" customWidth="1"/>
    <col min="5" max="5" width="12.5703125" style="8" customWidth="1"/>
    <col min="6" max="6" width="14.5703125" style="8" customWidth="1"/>
    <col min="7" max="7" width="20.7109375" customWidth="1"/>
    <col min="8" max="8" width="12.5703125" bestFit="1" customWidth="1"/>
    <col min="9" max="10" width="2" customWidth="1"/>
    <col min="11" max="11" width="3" customWidth="1"/>
    <col min="12" max="12" width="26.5703125" bestFit="1" customWidth="1"/>
    <col min="13" max="13" width="22" bestFit="1" customWidth="1"/>
    <col min="14" max="14" width="8" bestFit="1" customWidth="1"/>
    <col min="15" max="15" width="5" customWidth="1"/>
    <col min="16" max="16" width="6" customWidth="1"/>
    <col min="17" max="19" width="7" customWidth="1"/>
    <col min="20" max="25" width="8" customWidth="1"/>
    <col min="26" max="27" width="9" customWidth="1"/>
    <col min="28" max="28" width="7.28515625" customWidth="1"/>
    <col min="29" max="29" width="11.28515625" bestFit="1" customWidth="1"/>
  </cols>
  <sheetData>
    <row r="1" spans="2:8" ht="18.75">
      <c r="B1" s="123" t="s">
        <v>318</v>
      </c>
    </row>
    <row r="2" spans="2:8" ht="17.25">
      <c r="B2" s="124" t="s">
        <v>184</v>
      </c>
    </row>
    <row r="3" spans="2:8" ht="15" customHeight="1">
      <c r="B3" s="27"/>
    </row>
    <row r="4" spans="2:8" s="10" customFormat="1" ht="30.75" thickBot="1">
      <c r="B4" s="509" t="s">
        <v>325</v>
      </c>
      <c r="C4" s="432" t="s">
        <v>329</v>
      </c>
      <c r="D4" s="529" t="s">
        <v>365</v>
      </c>
      <c r="E4" s="432" t="s">
        <v>51</v>
      </c>
      <c r="F4" s="432" t="s">
        <v>326</v>
      </c>
      <c r="G4" s="508" t="s">
        <v>330</v>
      </c>
    </row>
    <row r="5" spans="2:8">
      <c r="B5" s="259" t="s">
        <v>52</v>
      </c>
      <c r="C5" s="89">
        <v>5412</v>
      </c>
      <c r="D5" s="89">
        <v>13881269.58</v>
      </c>
      <c r="E5" s="89"/>
      <c r="F5" s="502">
        <v>5402890.2800000003</v>
      </c>
      <c r="G5" s="503">
        <v>60964010.822999999</v>
      </c>
      <c r="H5" s="76"/>
    </row>
    <row r="6" spans="2:8">
      <c r="B6" s="158" t="s">
        <v>53</v>
      </c>
      <c r="C6" s="90">
        <v>411</v>
      </c>
      <c r="D6" s="90">
        <v>1531994</v>
      </c>
      <c r="E6" s="90">
        <v>2814.36</v>
      </c>
      <c r="F6" s="500">
        <v>590337.07999999996</v>
      </c>
      <c r="G6" s="501">
        <v>3009965.5669999998</v>
      </c>
      <c r="H6" s="76"/>
    </row>
    <row r="7" spans="2:8">
      <c r="B7" s="259" t="s">
        <v>147</v>
      </c>
      <c r="C7" s="89">
        <v>7</v>
      </c>
      <c r="D7" s="89">
        <v>33220</v>
      </c>
      <c r="E7" s="89"/>
      <c r="F7" s="502"/>
      <c r="G7" s="503">
        <v>487557.68</v>
      </c>
      <c r="H7" s="76"/>
    </row>
    <row r="8" spans="2:8">
      <c r="B8" s="158" t="s">
        <v>148</v>
      </c>
      <c r="C8" s="90">
        <v>4</v>
      </c>
      <c r="D8" s="90">
        <v>62324.29</v>
      </c>
      <c r="E8" s="90"/>
      <c r="F8" s="500"/>
      <c r="G8" s="501">
        <v>336935.53</v>
      </c>
      <c r="H8" s="76"/>
    </row>
    <row r="9" spans="2:8">
      <c r="B9" s="259" t="s">
        <v>327</v>
      </c>
      <c r="C9" s="89">
        <v>4</v>
      </c>
      <c r="D9" s="89">
        <v>168</v>
      </c>
      <c r="E9" s="89">
        <v>4.49</v>
      </c>
      <c r="F9" s="502"/>
      <c r="G9" s="503">
        <v>1260</v>
      </c>
      <c r="H9" s="76"/>
    </row>
    <row r="10" spans="2:8">
      <c r="B10" s="158" t="s">
        <v>149</v>
      </c>
      <c r="C10" s="90">
        <v>238</v>
      </c>
      <c r="D10" s="90">
        <v>2191788.94</v>
      </c>
      <c r="E10" s="90">
        <v>565.22799999999995</v>
      </c>
      <c r="F10" s="500"/>
      <c r="G10" s="501">
        <v>62943553.230000004</v>
      </c>
      <c r="H10" s="76"/>
    </row>
    <row r="11" spans="2:8">
      <c r="B11" s="259" t="s">
        <v>150</v>
      </c>
      <c r="C11" s="89">
        <v>2659</v>
      </c>
      <c r="D11" s="89">
        <v>9413359.7300000004</v>
      </c>
      <c r="E11" s="89">
        <v>1161.8530000000001</v>
      </c>
      <c r="F11" s="502"/>
      <c r="G11" s="503">
        <v>165232063.24000001</v>
      </c>
      <c r="H11" s="76"/>
    </row>
    <row r="12" spans="2:8">
      <c r="B12" s="158" t="s">
        <v>54</v>
      </c>
      <c r="C12" s="90">
        <v>363</v>
      </c>
      <c r="D12" s="90">
        <v>1158098</v>
      </c>
      <c r="E12" s="90">
        <v>279.21600000000001</v>
      </c>
      <c r="F12" s="500">
        <v>594733759.03100002</v>
      </c>
      <c r="G12" s="501">
        <v>15593160.26</v>
      </c>
      <c r="H12" s="76"/>
    </row>
    <row r="13" spans="2:8">
      <c r="B13" s="259" t="s">
        <v>55</v>
      </c>
      <c r="C13" s="89">
        <v>4</v>
      </c>
      <c r="D13" s="89">
        <v>14178</v>
      </c>
      <c r="E13" s="89"/>
      <c r="F13" s="502"/>
      <c r="G13" s="503">
        <v>36771.160000000003</v>
      </c>
      <c r="H13" s="76"/>
    </row>
    <row r="14" spans="2:8">
      <c r="B14" s="158" t="s">
        <v>56</v>
      </c>
      <c r="C14" s="90">
        <v>9398</v>
      </c>
      <c r="D14" s="90">
        <v>24470061.809999999</v>
      </c>
      <c r="E14" s="90">
        <v>9088.6149999999998</v>
      </c>
      <c r="F14" s="500">
        <v>10231515.98</v>
      </c>
      <c r="G14" s="501">
        <v>79778545.07100001</v>
      </c>
      <c r="H14" s="76"/>
    </row>
    <row r="15" spans="2:8">
      <c r="B15" s="259" t="s">
        <v>57</v>
      </c>
      <c r="C15" s="89">
        <v>619</v>
      </c>
      <c r="D15" s="89">
        <v>1191428.76</v>
      </c>
      <c r="E15" s="89">
        <v>1228.165</v>
      </c>
      <c r="F15" s="502"/>
      <c r="G15" s="503">
        <v>3643218.1</v>
      </c>
      <c r="H15" s="76"/>
    </row>
    <row r="16" spans="2:8">
      <c r="B16" s="158" t="s">
        <v>328</v>
      </c>
      <c r="C16" s="90">
        <v>8</v>
      </c>
      <c r="D16" s="90">
        <v>37543</v>
      </c>
      <c r="E16" s="90"/>
      <c r="F16" s="500"/>
      <c r="G16" s="501">
        <v>523533.47</v>
      </c>
      <c r="H16" s="76"/>
    </row>
    <row r="17" spans="2:14" s="2" customFormat="1">
      <c r="B17" s="259" t="s">
        <v>58</v>
      </c>
      <c r="C17" s="89">
        <v>57</v>
      </c>
      <c r="D17" s="89">
        <v>862349.44</v>
      </c>
      <c r="E17" s="89">
        <v>18.75</v>
      </c>
      <c r="F17" s="502">
        <v>33754496.850000001</v>
      </c>
      <c r="G17" s="503">
        <v>2756614.93</v>
      </c>
      <c r="L17"/>
      <c r="M17"/>
      <c r="N17"/>
    </row>
    <row r="18" spans="2:14" s="113" customFormat="1" ht="15.75" thickBot="1">
      <c r="B18" s="158" t="s">
        <v>59</v>
      </c>
      <c r="C18" s="90">
        <v>2279</v>
      </c>
      <c r="D18" s="90">
        <v>6552958</v>
      </c>
      <c r="E18" s="90">
        <v>1025.748</v>
      </c>
      <c r="F18" s="500">
        <v>1752832431.49</v>
      </c>
      <c r="G18" s="501">
        <v>16020870.060000001</v>
      </c>
    </row>
    <row r="19" spans="2:14" s="113" customFormat="1">
      <c r="B19" s="370" t="s">
        <v>2</v>
      </c>
      <c r="C19" s="371">
        <f>SUM(C5:C18)</f>
        <v>21463</v>
      </c>
      <c r="D19" s="371">
        <f t="shared" ref="D19:F19" si="0">SUM(D5:D18)</f>
        <v>61400741.54999999</v>
      </c>
      <c r="E19" s="371">
        <f t="shared" si="0"/>
        <v>16186.424999999999</v>
      </c>
      <c r="F19" s="506">
        <f t="shared" si="0"/>
        <v>2397545430.711</v>
      </c>
      <c r="G19" s="507">
        <f>SUM(G5:G18)</f>
        <v>411328059.12100017</v>
      </c>
    </row>
    <row r="20" spans="2:14" s="113" customFormat="1">
      <c r="B20" s="114"/>
      <c r="C20" s="365"/>
      <c r="D20" s="365"/>
      <c r="E20" s="365"/>
      <c r="F20" s="365"/>
      <c r="G20" s="116"/>
    </row>
    <row r="21" spans="2:14">
      <c r="B21" s="116" t="s">
        <v>273</v>
      </c>
      <c r="C21" s="116"/>
      <c r="D21" s="116"/>
      <c r="E21" s="116"/>
      <c r="F21" s="116"/>
      <c r="G21" s="116"/>
    </row>
    <row r="22" spans="2:14" ht="30.75" customHeight="1">
      <c r="B22" s="567" t="s">
        <v>316</v>
      </c>
      <c r="C22" s="567"/>
      <c r="D22" s="567"/>
      <c r="E22" s="567"/>
      <c r="F22" s="567"/>
      <c r="G22" s="567"/>
    </row>
    <row r="23" spans="2:14">
      <c r="B23" s="116" t="s">
        <v>246</v>
      </c>
      <c r="C23" s="116"/>
      <c r="D23" s="116"/>
      <c r="E23" s="116"/>
      <c r="F23" s="116"/>
      <c r="G23" s="116"/>
    </row>
    <row r="24" spans="2:14" s="113" customFormat="1">
      <c r="B24" s="116" t="s">
        <v>317</v>
      </c>
      <c r="C24" s="116"/>
      <c r="D24" s="116"/>
      <c r="E24" s="116"/>
      <c r="F24" s="116"/>
      <c r="G24" s="116"/>
    </row>
    <row r="25" spans="2:14" ht="29.25" customHeight="1">
      <c r="B25" s="566" t="s">
        <v>314</v>
      </c>
      <c r="C25" s="566"/>
      <c r="D25" s="566"/>
      <c r="E25" s="566"/>
      <c r="F25" s="566"/>
      <c r="G25" s="566"/>
    </row>
    <row r="26" spans="2:14" s="113" customFormat="1" ht="29.25" customHeight="1">
      <c r="B26" s="430"/>
      <c r="C26" s="430"/>
      <c r="D26" s="430"/>
      <c r="E26" s="430"/>
      <c r="F26" s="430"/>
      <c r="G26" s="430"/>
    </row>
    <row r="27" spans="2:14" s="113" customFormat="1" ht="29.25" customHeight="1">
      <c r="B27" s="430"/>
      <c r="C27" s="430"/>
      <c r="D27" s="430"/>
      <c r="E27" s="430"/>
      <c r="F27" s="430"/>
      <c r="G27" s="430"/>
    </row>
    <row r="28" spans="2:14" s="113" customFormat="1" ht="29.25" customHeight="1">
      <c r="B28" s="430"/>
      <c r="C28" s="430"/>
      <c r="D28" s="430"/>
      <c r="E28" s="430"/>
      <c r="F28" s="430"/>
      <c r="G28" s="430"/>
    </row>
    <row r="29" spans="2:14" s="113" customFormat="1" ht="29.25" customHeight="1">
      <c r="B29" s="430"/>
      <c r="C29" s="430"/>
      <c r="D29" s="430"/>
      <c r="E29" s="430"/>
      <c r="F29" s="430"/>
      <c r="G29" s="430"/>
    </row>
    <row r="30" spans="2:14" s="113" customFormat="1" ht="29.25" customHeight="1">
      <c r="B30" s="430"/>
      <c r="C30" s="430"/>
      <c r="D30" s="430"/>
      <c r="E30" s="430"/>
      <c r="F30" s="430"/>
      <c r="G30" s="430"/>
    </row>
    <row r="31" spans="2:14" s="113" customFormat="1" ht="29.25" customHeight="1">
      <c r="B31" s="430"/>
      <c r="C31" s="430"/>
      <c r="D31" s="430"/>
      <c r="E31" s="430"/>
      <c r="F31" s="430"/>
      <c r="G31" s="430"/>
    </row>
    <row r="32" spans="2:14" s="113" customFormat="1" ht="29.25" customHeight="1">
      <c r="B32" s="430"/>
      <c r="C32" s="430"/>
      <c r="D32" s="430"/>
      <c r="E32" s="430"/>
      <c r="F32" s="430"/>
      <c r="G32" s="430"/>
    </row>
    <row r="33" spans="2:7" s="113" customFormat="1" ht="29.25" customHeight="1">
      <c r="B33" s="430"/>
      <c r="C33" s="430"/>
      <c r="D33" s="430"/>
      <c r="E33" s="430"/>
      <c r="F33" s="430"/>
      <c r="G33" s="430"/>
    </row>
    <row r="34" spans="2:7" s="113" customFormat="1" ht="29.25" customHeight="1">
      <c r="B34" s="430"/>
      <c r="C34" s="430"/>
      <c r="D34" s="430"/>
      <c r="E34" s="430"/>
      <c r="F34" s="430"/>
      <c r="G34" s="430"/>
    </row>
    <row r="35" spans="2:7" s="113" customFormat="1" ht="29.25" customHeight="1">
      <c r="B35" s="430"/>
      <c r="C35" s="430"/>
      <c r="D35" s="430"/>
      <c r="E35" s="430"/>
      <c r="F35" s="430"/>
      <c r="G35" s="430"/>
    </row>
    <row r="36" spans="2:7" s="113" customFormat="1" ht="29.25" customHeight="1">
      <c r="B36" s="430"/>
      <c r="C36" s="430"/>
      <c r="D36" s="430"/>
      <c r="E36" s="430"/>
      <c r="F36" s="430"/>
      <c r="G36" s="430"/>
    </row>
    <row r="37" spans="2:7" s="113" customFormat="1" ht="29.25" customHeight="1">
      <c r="B37" s="430"/>
      <c r="C37" s="430"/>
      <c r="D37" s="430"/>
      <c r="E37" s="430"/>
      <c r="F37" s="430"/>
      <c r="G37" s="430"/>
    </row>
    <row r="38" spans="2:7" s="113" customFormat="1" ht="29.25" customHeight="1">
      <c r="B38" s="430"/>
      <c r="C38" s="430"/>
      <c r="D38" s="430"/>
      <c r="E38" s="430"/>
      <c r="F38" s="430"/>
      <c r="G38" s="430"/>
    </row>
    <row r="39" spans="2:7" s="113" customFormat="1" ht="29.25" customHeight="1">
      <c r="B39" s="430"/>
      <c r="C39" s="430"/>
      <c r="D39" s="430"/>
      <c r="E39" s="430"/>
      <c r="F39" s="430"/>
      <c r="G39" s="430"/>
    </row>
    <row r="40" spans="2:7" s="113" customFormat="1" ht="29.25" customHeight="1">
      <c r="B40" s="430"/>
      <c r="C40" s="430"/>
      <c r="D40" s="430"/>
      <c r="E40" s="430"/>
      <c r="F40" s="430"/>
      <c r="G40" s="430"/>
    </row>
    <row r="41" spans="2:7" s="113" customFormat="1" ht="29.25" customHeight="1">
      <c r="B41" s="430"/>
      <c r="C41" s="430"/>
      <c r="D41" s="430"/>
      <c r="E41" s="430"/>
      <c r="F41" s="430"/>
      <c r="G41" s="430"/>
    </row>
    <row r="42" spans="2:7" s="113" customFormat="1" ht="29.25" customHeight="1">
      <c r="B42" s="430"/>
      <c r="C42" s="430"/>
      <c r="D42" s="430"/>
      <c r="E42" s="430"/>
      <c r="F42" s="430"/>
      <c r="G42" s="430"/>
    </row>
    <row r="43" spans="2:7" s="113" customFormat="1" ht="29.25" customHeight="1">
      <c r="B43" s="430"/>
      <c r="C43" s="430"/>
      <c r="D43" s="430"/>
      <c r="E43" s="430"/>
      <c r="F43" s="430"/>
      <c r="G43" s="430"/>
    </row>
    <row r="44" spans="2:7" s="113" customFormat="1" ht="29.25" customHeight="1">
      <c r="B44" s="430"/>
      <c r="C44" s="430"/>
      <c r="D44" s="430"/>
      <c r="E44" s="430"/>
      <c r="F44" s="430"/>
      <c r="G44" s="430"/>
    </row>
    <row r="45" spans="2:7" s="113" customFormat="1" ht="29.25" customHeight="1">
      <c r="B45" s="430"/>
      <c r="C45" s="430"/>
      <c r="D45" s="430"/>
      <c r="E45" s="430"/>
      <c r="F45" s="430"/>
      <c r="G45" s="430"/>
    </row>
    <row r="46" spans="2:7" s="113" customFormat="1" ht="29.25" customHeight="1">
      <c r="B46" s="430"/>
      <c r="C46" s="430"/>
      <c r="D46" s="430"/>
      <c r="E46" s="430"/>
      <c r="F46" s="430"/>
      <c r="G46" s="430"/>
    </row>
    <row r="67" spans="2:8">
      <c r="B67" s="217"/>
      <c r="C67" s="217"/>
      <c r="D67" s="217"/>
      <c r="E67" s="217"/>
      <c r="F67" s="217"/>
      <c r="G67" s="217"/>
      <c r="H67" s="217"/>
    </row>
    <row r="68" spans="2:8">
      <c r="B68" s="10"/>
    </row>
  </sheetData>
  <mergeCells count="2">
    <mergeCell ref="B25:G25"/>
    <mergeCell ref="B22:G22"/>
  </mergeCells>
  <printOptions horizontalCentered="1"/>
  <pageMargins left="0.25" right="0" top="0.5" bottom="0.5" header="0.3" footer="0.3"/>
  <pageSetup orientation="landscape" r:id="rId1"/>
  <headerFooter>
    <oddFooter>&amp;C&amp;A&amp;R&amp;P of &amp;N</oddFooter>
  </headerFooter>
  <drawing r:id="rId2"/>
</worksheet>
</file>

<file path=xl/worksheets/sheet17.xml><?xml version="1.0" encoding="utf-8"?>
<worksheet xmlns="http://schemas.openxmlformats.org/spreadsheetml/2006/main" xmlns:r="http://schemas.openxmlformats.org/officeDocument/2006/relationships">
  <dimension ref="A1:H15"/>
  <sheetViews>
    <sheetView workbookViewId="0">
      <selection activeCell="G9" sqref="G9"/>
    </sheetView>
  </sheetViews>
  <sheetFormatPr defaultRowHeight="15"/>
  <cols>
    <col min="1" max="1" width="44" style="113" bestFit="1" customWidth="1"/>
    <col min="2" max="2" width="14.140625" style="109" customWidth="1"/>
    <col min="3" max="3" width="14" style="109" customWidth="1"/>
    <col min="4" max="4" width="15.140625" style="109" customWidth="1"/>
    <col min="5" max="5" width="14.42578125" style="109" customWidth="1"/>
    <col min="6" max="6" width="23.140625" style="109" customWidth="1"/>
    <col min="7" max="7" width="42.5703125" style="113" bestFit="1" customWidth="1"/>
    <col min="8" max="16384" width="9.140625" style="113"/>
  </cols>
  <sheetData>
    <row r="1" spans="1:8" ht="18.75">
      <c r="A1" s="123" t="s">
        <v>318</v>
      </c>
    </row>
    <row r="2" spans="1:8" ht="17.25">
      <c r="A2" s="124" t="s">
        <v>308</v>
      </c>
    </row>
    <row r="3" spans="1:8" ht="17.25">
      <c r="A3" s="124"/>
    </row>
    <row r="4" spans="1:8" ht="15.75" thickBot="1">
      <c r="A4" s="408" t="s">
        <v>332</v>
      </c>
      <c r="B4" s="568" t="s">
        <v>349</v>
      </c>
      <c r="C4" s="568"/>
      <c r="D4" s="568"/>
      <c r="E4" s="569"/>
    </row>
    <row r="5" spans="1:8">
      <c r="A5" s="378"/>
      <c r="B5" s="510" t="s">
        <v>333</v>
      </c>
      <c r="C5" s="510" t="s">
        <v>168</v>
      </c>
      <c r="D5" s="510" t="s">
        <v>334</v>
      </c>
      <c r="E5" s="511" t="s">
        <v>2</v>
      </c>
      <c r="G5" s="527"/>
      <c r="H5" s="527"/>
    </row>
    <row r="6" spans="1:8">
      <c r="A6" s="158" t="s">
        <v>152</v>
      </c>
      <c r="B6" s="90">
        <v>60587</v>
      </c>
      <c r="C6" s="90">
        <v>13567</v>
      </c>
      <c r="D6" s="90">
        <v>90936</v>
      </c>
      <c r="E6" s="286">
        <f>SUM(B6:D6)</f>
        <v>165090</v>
      </c>
      <c r="H6" s="528"/>
    </row>
    <row r="7" spans="1:8">
      <c r="A7" s="259" t="s">
        <v>153</v>
      </c>
      <c r="B7" s="89">
        <v>2928</v>
      </c>
      <c r="C7" s="89">
        <v>19</v>
      </c>
      <c r="D7" s="89">
        <v>1146</v>
      </c>
      <c r="E7" s="287">
        <f t="shared" ref="E7:E11" si="0">SUM(B7:D7)</f>
        <v>4093</v>
      </c>
      <c r="H7" s="528"/>
    </row>
    <row r="8" spans="1:8">
      <c r="A8" s="158" t="s">
        <v>154</v>
      </c>
      <c r="B8" s="90">
        <v>26747</v>
      </c>
      <c r="C8" s="90">
        <v>2186</v>
      </c>
      <c r="D8" s="90">
        <v>11244</v>
      </c>
      <c r="E8" s="286">
        <f t="shared" si="0"/>
        <v>40177</v>
      </c>
      <c r="H8" s="528"/>
    </row>
    <row r="9" spans="1:8">
      <c r="A9" s="259" t="s">
        <v>155</v>
      </c>
      <c r="B9" s="89">
        <v>7814</v>
      </c>
      <c r="C9" s="89">
        <v>286</v>
      </c>
      <c r="D9" s="89">
        <v>3149</v>
      </c>
      <c r="E9" s="287">
        <f t="shared" si="0"/>
        <v>11249</v>
      </c>
      <c r="H9" s="528"/>
    </row>
    <row r="10" spans="1:8">
      <c r="A10" s="158" t="s">
        <v>156</v>
      </c>
      <c r="B10" s="90">
        <v>3417</v>
      </c>
      <c r="C10" s="90">
        <v>13</v>
      </c>
      <c r="D10" s="90">
        <v>3053</v>
      </c>
      <c r="E10" s="286">
        <f t="shared" si="0"/>
        <v>6483</v>
      </c>
      <c r="H10" s="528"/>
    </row>
    <row r="11" spans="1:8" ht="18" customHeight="1">
      <c r="A11" s="379" t="s">
        <v>157</v>
      </c>
      <c r="B11" s="380">
        <v>180054</v>
      </c>
      <c r="C11" s="380">
        <v>166502</v>
      </c>
      <c r="D11" s="380">
        <v>324527</v>
      </c>
      <c r="E11" s="381">
        <f t="shared" si="0"/>
        <v>671083</v>
      </c>
      <c r="H11" s="528"/>
    </row>
    <row r="12" spans="1:8">
      <c r="B12" s="113"/>
      <c r="C12" s="113"/>
      <c r="D12" s="113"/>
      <c r="E12" s="113"/>
      <c r="F12" s="113"/>
    </row>
    <row r="13" spans="1:8">
      <c r="A13" s="116" t="s">
        <v>273</v>
      </c>
      <c r="B13" s="113"/>
      <c r="C13" s="113"/>
      <c r="D13" s="113"/>
      <c r="E13" s="113"/>
      <c r="F13" s="113"/>
    </row>
    <row r="14" spans="1:8" ht="30" customHeight="1">
      <c r="A14" s="570" t="s">
        <v>309</v>
      </c>
      <c r="B14" s="570"/>
      <c r="C14" s="570"/>
      <c r="D14" s="570"/>
      <c r="E14" s="570"/>
      <c r="F14" s="108"/>
    </row>
    <row r="15" spans="1:8">
      <c r="A15" s="544"/>
      <c r="B15" s="544"/>
      <c r="C15" s="544"/>
      <c r="D15" s="544"/>
      <c r="E15" s="544"/>
      <c r="F15" s="544"/>
    </row>
  </sheetData>
  <mergeCells count="3">
    <mergeCell ref="A15:F15"/>
    <mergeCell ref="B4:E4"/>
    <mergeCell ref="A14:E14"/>
  </mergeCells>
  <printOptions horizontalCentered="1"/>
  <pageMargins left="0.25" right="0.25" top="0.5" bottom="0.5" header="0.3" footer="0.3"/>
  <pageSetup orientation="landscape" r:id="rId1"/>
  <headerFooter>
    <oddFooter>&amp;C&amp;A&amp;R&amp;P of &amp;N</oddFooter>
  </headerFooter>
  <drawing r:id="rId2"/>
</worksheet>
</file>

<file path=xl/worksheets/sheet18.xml><?xml version="1.0" encoding="utf-8"?>
<worksheet xmlns="http://schemas.openxmlformats.org/spreadsheetml/2006/main" xmlns:r="http://schemas.openxmlformats.org/officeDocument/2006/relationships">
  <dimension ref="A1:D71"/>
  <sheetViews>
    <sheetView workbookViewId="0">
      <selection activeCell="C5" sqref="C5"/>
    </sheetView>
  </sheetViews>
  <sheetFormatPr defaultRowHeight="15"/>
  <cols>
    <col min="1" max="1" width="36.5703125" style="113" customWidth="1"/>
    <col min="2" max="2" width="32.28515625" style="109" bestFit="1" customWidth="1"/>
    <col min="3" max="3" width="29.28515625" style="109" bestFit="1" customWidth="1"/>
    <col min="4" max="4" width="15.28515625" style="109" customWidth="1"/>
    <col min="5" max="16384" width="9.140625" style="113"/>
  </cols>
  <sheetData>
    <row r="1" spans="1:4" ht="18.75">
      <c r="A1" s="123" t="s">
        <v>318</v>
      </c>
    </row>
    <row r="2" spans="1:4" ht="17.25">
      <c r="A2" s="124" t="s">
        <v>308</v>
      </c>
    </row>
    <row r="3" spans="1:4" ht="17.25">
      <c r="A3" s="124"/>
    </row>
    <row r="4" spans="1:4">
      <c r="A4" s="383" t="s">
        <v>23</v>
      </c>
      <c r="B4" s="571" t="s">
        <v>335</v>
      </c>
      <c r="C4" s="571"/>
      <c r="D4" s="572"/>
    </row>
    <row r="5" spans="1:4">
      <c r="A5" s="57"/>
      <c r="B5" s="382" t="s">
        <v>153</v>
      </c>
      <c r="C5" s="382" t="s">
        <v>155</v>
      </c>
      <c r="D5" s="384" t="s">
        <v>2</v>
      </c>
    </row>
    <row r="6" spans="1:4">
      <c r="A6" s="69" t="s">
        <v>79</v>
      </c>
      <c r="B6" s="177">
        <v>10</v>
      </c>
      <c r="C6" s="177">
        <v>109</v>
      </c>
      <c r="D6" s="245">
        <v>119</v>
      </c>
    </row>
    <row r="7" spans="1:4">
      <c r="A7" s="131" t="s">
        <v>80</v>
      </c>
      <c r="B7" s="182">
        <v>82</v>
      </c>
      <c r="C7" s="182">
        <v>188</v>
      </c>
      <c r="D7" s="246">
        <v>270</v>
      </c>
    </row>
    <row r="8" spans="1:4">
      <c r="A8" s="65" t="s">
        <v>81</v>
      </c>
      <c r="B8" s="177">
        <v>379</v>
      </c>
      <c r="C8" s="177">
        <v>259</v>
      </c>
      <c r="D8" s="245">
        <v>638</v>
      </c>
    </row>
    <row r="9" spans="1:4">
      <c r="A9" s="131" t="s">
        <v>82</v>
      </c>
      <c r="B9" s="182">
        <v>21</v>
      </c>
      <c r="C9" s="182">
        <v>169</v>
      </c>
      <c r="D9" s="246">
        <v>190</v>
      </c>
    </row>
    <row r="10" spans="1:4">
      <c r="A10" s="69" t="s">
        <v>83</v>
      </c>
      <c r="B10" s="177">
        <v>216</v>
      </c>
      <c r="C10" s="177">
        <v>1137</v>
      </c>
      <c r="D10" s="245">
        <v>1353</v>
      </c>
    </row>
    <row r="11" spans="1:4">
      <c r="A11" s="57" t="s">
        <v>84</v>
      </c>
      <c r="B11" s="182">
        <v>24</v>
      </c>
      <c r="C11" s="182">
        <v>189</v>
      </c>
      <c r="D11" s="246">
        <v>213</v>
      </c>
    </row>
    <row r="12" spans="1:4">
      <c r="A12" s="65" t="s">
        <v>85</v>
      </c>
      <c r="B12" s="177"/>
      <c r="C12" s="177">
        <v>28</v>
      </c>
      <c r="D12" s="245">
        <v>28</v>
      </c>
    </row>
    <row r="13" spans="1:4">
      <c r="A13" s="57" t="s">
        <v>86</v>
      </c>
      <c r="B13" s="182"/>
      <c r="C13" s="182">
        <v>9</v>
      </c>
      <c r="D13" s="246">
        <v>9</v>
      </c>
    </row>
    <row r="14" spans="1:4">
      <c r="A14" s="65" t="s">
        <v>87</v>
      </c>
      <c r="B14" s="177">
        <v>151</v>
      </c>
      <c r="C14" s="177">
        <v>299</v>
      </c>
      <c r="D14" s="245">
        <v>450</v>
      </c>
    </row>
    <row r="15" spans="1:4">
      <c r="A15" s="57" t="s">
        <v>88</v>
      </c>
      <c r="B15" s="182">
        <v>77</v>
      </c>
      <c r="C15" s="182">
        <v>241</v>
      </c>
      <c r="D15" s="246">
        <v>318</v>
      </c>
    </row>
    <row r="16" spans="1:4">
      <c r="A16" s="65" t="s">
        <v>89</v>
      </c>
      <c r="B16" s="177">
        <v>27</v>
      </c>
      <c r="C16" s="177">
        <v>175</v>
      </c>
      <c r="D16" s="245">
        <v>202</v>
      </c>
    </row>
    <row r="17" spans="1:4">
      <c r="A17" s="57" t="s">
        <v>90</v>
      </c>
      <c r="B17" s="182">
        <v>802</v>
      </c>
      <c r="C17" s="182">
        <v>104</v>
      </c>
      <c r="D17" s="246">
        <v>906</v>
      </c>
    </row>
    <row r="18" spans="1:4">
      <c r="A18" s="65" t="s">
        <v>91</v>
      </c>
      <c r="B18" s="177">
        <v>3</v>
      </c>
      <c r="C18" s="177">
        <v>144</v>
      </c>
      <c r="D18" s="245">
        <v>147</v>
      </c>
    </row>
    <row r="19" spans="1:4">
      <c r="A19" s="131" t="s">
        <v>92</v>
      </c>
      <c r="B19" s="182">
        <v>28</v>
      </c>
      <c r="C19" s="182">
        <v>172</v>
      </c>
      <c r="D19" s="246">
        <v>200</v>
      </c>
    </row>
    <row r="20" spans="1:4">
      <c r="A20" s="65" t="s">
        <v>93</v>
      </c>
      <c r="B20" s="177">
        <v>15</v>
      </c>
      <c r="C20" s="177">
        <v>101</v>
      </c>
      <c r="D20" s="245">
        <v>116</v>
      </c>
    </row>
    <row r="21" spans="1:4">
      <c r="A21" s="131" t="s">
        <v>94</v>
      </c>
      <c r="B21" s="182">
        <v>1</v>
      </c>
      <c r="C21" s="182">
        <v>67</v>
      </c>
      <c r="D21" s="246">
        <v>68</v>
      </c>
    </row>
    <row r="22" spans="1:4">
      <c r="A22" s="69" t="s">
        <v>95</v>
      </c>
      <c r="B22" s="177">
        <v>235</v>
      </c>
      <c r="C22" s="177">
        <v>185</v>
      </c>
      <c r="D22" s="245">
        <v>420</v>
      </c>
    </row>
    <row r="23" spans="1:4">
      <c r="A23" s="57" t="s">
        <v>96</v>
      </c>
      <c r="B23" s="182">
        <v>5</v>
      </c>
      <c r="C23" s="182">
        <v>146</v>
      </c>
      <c r="D23" s="246">
        <v>151</v>
      </c>
    </row>
    <row r="24" spans="1:4">
      <c r="A24" s="65" t="s">
        <v>97</v>
      </c>
      <c r="B24" s="177">
        <v>14</v>
      </c>
      <c r="C24" s="177">
        <v>139</v>
      </c>
      <c r="D24" s="245">
        <v>153</v>
      </c>
    </row>
    <row r="25" spans="1:4">
      <c r="A25" s="57" t="s">
        <v>98</v>
      </c>
      <c r="B25" s="182">
        <v>1</v>
      </c>
      <c r="C25" s="182">
        <v>320</v>
      </c>
      <c r="D25" s="246">
        <v>321</v>
      </c>
    </row>
    <row r="26" spans="1:4">
      <c r="A26" s="65" t="s">
        <v>99</v>
      </c>
      <c r="B26" s="177">
        <v>88</v>
      </c>
      <c r="C26" s="177">
        <v>1001</v>
      </c>
      <c r="D26" s="245">
        <v>1089</v>
      </c>
    </row>
    <row r="27" spans="1:4">
      <c r="A27" s="57" t="s">
        <v>100</v>
      </c>
      <c r="B27" s="182">
        <v>85</v>
      </c>
      <c r="C27" s="182">
        <v>240</v>
      </c>
      <c r="D27" s="246">
        <v>325</v>
      </c>
    </row>
    <row r="28" spans="1:4">
      <c r="A28" s="65" t="s">
        <v>101</v>
      </c>
      <c r="B28" s="177">
        <v>24</v>
      </c>
      <c r="C28" s="177">
        <v>228</v>
      </c>
      <c r="D28" s="245">
        <v>252</v>
      </c>
    </row>
    <row r="29" spans="1:4">
      <c r="A29" s="57" t="s">
        <v>102</v>
      </c>
      <c r="B29" s="182"/>
      <c r="C29" s="182">
        <v>57</v>
      </c>
      <c r="D29" s="246">
        <v>57</v>
      </c>
    </row>
    <row r="30" spans="1:4">
      <c r="A30" s="69" t="s">
        <v>103</v>
      </c>
      <c r="B30" s="177">
        <v>17</v>
      </c>
      <c r="C30" s="177">
        <v>127</v>
      </c>
      <c r="D30" s="245">
        <v>144</v>
      </c>
    </row>
    <row r="31" spans="1:4">
      <c r="A31" s="131" t="s">
        <v>104</v>
      </c>
      <c r="B31" s="182">
        <v>21</v>
      </c>
      <c r="C31" s="182">
        <v>121</v>
      </c>
      <c r="D31" s="246">
        <v>142</v>
      </c>
    </row>
    <row r="32" spans="1:4">
      <c r="A32" s="65" t="s">
        <v>105</v>
      </c>
      <c r="B32" s="177">
        <v>41</v>
      </c>
      <c r="C32" s="177">
        <v>472</v>
      </c>
      <c r="D32" s="245">
        <v>513</v>
      </c>
    </row>
    <row r="33" spans="1:4">
      <c r="A33" s="131" t="s">
        <v>106</v>
      </c>
      <c r="B33" s="182">
        <v>1</v>
      </c>
      <c r="C33" s="182">
        <v>41</v>
      </c>
      <c r="D33" s="246">
        <v>42</v>
      </c>
    </row>
    <row r="34" spans="1:4">
      <c r="A34" s="69" t="s">
        <v>107</v>
      </c>
      <c r="B34" s="177">
        <v>4</v>
      </c>
      <c r="C34" s="177">
        <v>93</v>
      </c>
      <c r="D34" s="245">
        <v>97</v>
      </c>
    </row>
    <row r="35" spans="1:4">
      <c r="A35" s="131"/>
      <c r="B35" s="182"/>
      <c r="C35" s="182"/>
      <c r="D35" s="246"/>
    </row>
    <row r="36" spans="1:4" ht="17.25">
      <c r="A36" s="124" t="s">
        <v>348</v>
      </c>
    </row>
    <row r="37" spans="1:4" ht="17.25">
      <c r="A37" s="124"/>
    </row>
    <row r="38" spans="1:4">
      <c r="A38" s="383" t="s">
        <v>23</v>
      </c>
      <c r="B38" s="571" t="s">
        <v>335</v>
      </c>
      <c r="C38" s="571"/>
      <c r="D38" s="572"/>
    </row>
    <row r="39" spans="1:4">
      <c r="A39" s="57"/>
      <c r="B39" s="382" t="s">
        <v>153</v>
      </c>
      <c r="C39" s="382" t="s">
        <v>155</v>
      </c>
      <c r="D39" s="384" t="s">
        <v>2</v>
      </c>
    </row>
    <row r="40" spans="1:4">
      <c r="A40" s="69" t="s">
        <v>108</v>
      </c>
      <c r="B40" s="177">
        <v>4</v>
      </c>
      <c r="C40" s="177">
        <v>7</v>
      </c>
      <c r="D40" s="245">
        <v>11</v>
      </c>
    </row>
    <row r="41" spans="1:4">
      <c r="A41" s="57" t="s">
        <v>109</v>
      </c>
      <c r="B41" s="182">
        <v>3</v>
      </c>
      <c r="C41" s="182">
        <v>115</v>
      </c>
      <c r="D41" s="246">
        <v>118</v>
      </c>
    </row>
    <row r="42" spans="1:4">
      <c r="A42" s="65" t="s">
        <v>110</v>
      </c>
      <c r="B42" s="177">
        <v>70</v>
      </c>
      <c r="C42" s="177">
        <v>174</v>
      </c>
      <c r="D42" s="245">
        <v>244</v>
      </c>
    </row>
    <row r="43" spans="1:4">
      <c r="A43" s="57" t="s">
        <v>111</v>
      </c>
      <c r="B43" s="182">
        <v>190</v>
      </c>
      <c r="C43" s="182">
        <v>525</v>
      </c>
      <c r="D43" s="246">
        <v>715</v>
      </c>
    </row>
    <row r="44" spans="1:4">
      <c r="A44" s="65" t="s">
        <v>112</v>
      </c>
      <c r="B44" s="177">
        <v>34</v>
      </c>
      <c r="C44" s="177">
        <v>169</v>
      </c>
      <c r="D44" s="245">
        <v>203</v>
      </c>
    </row>
    <row r="45" spans="1:4">
      <c r="A45" s="57" t="s">
        <v>113</v>
      </c>
      <c r="B45" s="182"/>
      <c r="C45" s="182">
        <v>22</v>
      </c>
      <c r="D45" s="246">
        <v>22</v>
      </c>
    </row>
    <row r="46" spans="1:4">
      <c r="A46" s="65" t="s">
        <v>114</v>
      </c>
      <c r="B46" s="177">
        <v>59</v>
      </c>
      <c r="C46" s="177">
        <v>240</v>
      </c>
      <c r="D46" s="245">
        <v>299</v>
      </c>
    </row>
    <row r="47" spans="1:4">
      <c r="A47" s="57" t="s">
        <v>115</v>
      </c>
      <c r="B47" s="182">
        <v>30</v>
      </c>
      <c r="C47" s="182">
        <v>52</v>
      </c>
      <c r="D47" s="246">
        <v>82</v>
      </c>
    </row>
    <row r="48" spans="1:4">
      <c r="A48" s="65" t="s">
        <v>116</v>
      </c>
      <c r="B48" s="177">
        <v>4</v>
      </c>
      <c r="C48" s="177">
        <v>189</v>
      </c>
      <c r="D48" s="245">
        <v>193</v>
      </c>
    </row>
    <row r="49" spans="1:4">
      <c r="A49" s="131" t="s">
        <v>117</v>
      </c>
      <c r="B49" s="182">
        <v>78</v>
      </c>
      <c r="C49" s="182">
        <v>539</v>
      </c>
      <c r="D49" s="246">
        <v>617</v>
      </c>
    </row>
    <row r="50" spans="1:4">
      <c r="A50" s="65" t="s">
        <v>118</v>
      </c>
      <c r="B50" s="177">
        <v>5</v>
      </c>
      <c r="C50" s="177">
        <v>10</v>
      </c>
      <c r="D50" s="245">
        <v>15</v>
      </c>
    </row>
    <row r="51" spans="1:4">
      <c r="A51" s="131" t="s">
        <v>119</v>
      </c>
      <c r="B51" s="182">
        <v>5</v>
      </c>
      <c r="C51" s="182">
        <v>72</v>
      </c>
      <c r="D51" s="246">
        <v>77</v>
      </c>
    </row>
    <row r="52" spans="1:4">
      <c r="A52" s="69" t="s">
        <v>120</v>
      </c>
      <c r="B52" s="177">
        <v>29</v>
      </c>
      <c r="C52" s="177">
        <v>158</v>
      </c>
      <c r="D52" s="245">
        <v>187</v>
      </c>
    </row>
    <row r="53" spans="1:4">
      <c r="A53" s="57" t="s">
        <v>121</v>
      </c>
      <c r="B53" s="182">
        <v>42</v>
      </c>
      <c r="C53" s="182">
        <v>190</v>
      </c>
      <c r="D53" s="246">
        <v>232</v>
      </c>
    </row>
    <row r="54" spans="1:4">
      <c r="A54" s="65" t="s">
        <v>122</v>
      </c>
      <c r="B54" s="177">
        <v>217</v>
      </c>
      <c r="C54" s="177">
        <v>257</v>
      </c>
      <c r="D54" s="245">
        <v>474</v>
      </c>
    </row>
    <row r="55" spans="1:4">
      <c r="A55" s="57" t="s">
        <v>123</v>
      </c>
      <c r="B55" s="182">
        <v>27</v>
      </c>
      <c r="C55" s="182">
        <v>168</v>
      </c>
      <c r="D55" s="246">
        <v>195</v>
      </c>
    </row>
    <row r="56" spans="1:4">
      <c r="A56" s="65" t="s">
        <v>124</v>
      </c>
      <c r="B56" s="177">
        <v>17</v>
      </c>
      <c r="C56" s="177">
        <v>8</v>
      </c>
      <c r="D56" s="245">
        <v>25</v>
      </c>
    </row>
    <row r="57" spans="1:4">
      <c r="A57" s="57" t="s">
        <v>125</v>
      </c>
      <c r="B57" s="182">
        <v>430</v>
      </c>
      <c r="C57" s="182">
        <v>501</v>
      </c>
      <c r="D57" s="246">
        <v>931</v>
      </c>
    </row>
    <row r="58" spans="1:4">
      <c r="A58" s="65" t="s">
        <v>126</v>
      </c>
      <c r="B58" s="177">
        <v>215</v>
      </c>
      <c r="C58" s="177">
        <v>306</v>
      </c>
      <c r="D58" s="245">
        <v>521</v>
      </c>
    </row>
    <row r="59" spans="1:4">
      <c r="A59" s="57" t="s">
        <v>127</v>
      </c>
      <c r="B59" s="182"/>
      <c r="C59" s="182">
        <v>108</v>
      </c>
      <c r="D59" s="246">
        <v>108</v>
      </c>
    </row>
    <row r="60" spans="1:4">
      <c r="A60" s="65" t="s">
        <v>128</v>
      </c>
      <c r="B60" s="177">
        <v>23</v>
      </c>
      <c r="C60" s="177">
        <v>75</v>
      </c>
      <c r="D60" s="245">
        <v>98</v>
      </c>
    </row>
    <row r="61" spans="1:4">
      <c r="A61" s="385" t="s">
        <v>129</v>
      </c>
      <c r="B61" s="386">
        <v>230</v>
      </c>
      <c r="C61" s="386">
        <v>777</v>
      </c>
      <c r="D61" s="387">
        <v>1007</v>
      </c>
    </row>
    <row r="62" spans="1:4">
      <c r="B62" s="113"/>
      <c r="C62" s="113"/>
      <c r="D62" s="7"/>
    </row>
    <row r="63" spans="1:4">
      <c r="A63" s="116" t="s">
        <v>273</v>
      </c>
      <c r="B63" s="113"/>
      <c r="C63" s="113"/>
      <c r="D63" s="113"/>
    </row>
    <row r="64" spans="1:4" ht="66" customHeight="1">
      <c r="A64" s="570" t="s">
        <v>309</v>
      </c>
      <c r="B64" s="570"/>
      <c r="C64" s="570"/>
      <c r="D64" s="570"/>
    </row>
    <row r="65" spans="1:4">
      <c r="A65" s="431"/>
      <c r="B65" s="431"/>
      <c r="C65" s="431"/>
      <c r="D65" s="431"/>
    </row>
    <row r="66" spans="1:4">
      <c r="A66" s="431"/>
      <c r="B66" s="431"/>
      <c r="C66" s="431"/>
      <c r="D66" s="431"/>
    </row>
    <row r="67" spans="1:4">
      <c r="A67" s="431"/>
      <c r="B67" s="431"/>
      <c r="C67" s="431"/>
      <c r="D67" s="431"/>
    </row>
    <row r="68" spans="1:4">
      <c r="A68" s="431"/>
      <c r="B68" s="431"/>
      <c r="C68" s="431"/>
      <c r="D68" s="431"/>
    </row>
    <row r="69" spans="1:4">
      <c r="A69" s="431"/>
      <c r="B69" s="431"/>
      <c r="C69" s="431"/>
      <c r="D69" s="431"/>
    </row>
    <row r="70" spans="1:4">
      <c r="A70" s="431"/>
      <c r="B70" s="431"/>
      <c r="C70" s="431"/>
      <c r="D70" s="431"/>
    </row>
    <row r="71" spans="1:4">
      <c r="A71" s="497"/>
      <c r="B71" s="497"/>
      <c r="C71" s="497"/>
      <c r="D71" s="497"/>
    </row>
  </sheetData>
  <mergeCells count="3">
    <mergeCell ref="B4:D4"/>
    <mergeCell ref="A64:D64"/>
    <mergeCell ref="B38:D38"/>
  </mergeCells>
  <printOptions horizontalCentered="1"/>
  <pageMargins left="0.25" right="0.25" top="0.75" bottom="0.75" header="0.3" footer="0.3"/>
  <pageSetup orientation="landscape" r:id="rId1"/>
  <headerFooter>
    <oddFooter>&amp;C&amp;A&amp;R&amp;P of &amp;N</oddFooter>
  </headerFooter>
  <drawing r:id="rId2"/>
</worksheet>
</file>

<file path=xl/worksheets/sheet19.xml><?xml version="1.0" encoding="utf-8"?>
<worksheet xmlns="http://schemas.openxmlformats.org/spreadsheetml/2006/main" xmlns:r="http://schemas.openxmlformats.org/officeDocument/2006/relationships">
  <sheetPr codeName="Sheet19"/>
  <dimension ref="B1:M68"/>
  <sheetViews>
    <sheetView zoomScaleNormal="100" workbookViewId="0">
      <selection activeCell="I3" sqref="I3"/>
    </sheetView>
  </sheetViews>
  <sheetFormatPr defaultRowHeight="15"/>
  <cols>
    <col min="1" max="1" width="2.7109375" customWidth="1"/>
    <col min="2" max="2" width="44" bestFit="1" customWidth="1"/>
    <col min="3" max="3" width="14.5703125" style="109" customWidth="1"/>
    <col min="4" max="5" width="15.140625" style="109" customWidth="1"/>
    <col min="6" max="6" width="14.42578125" style="109" customWidth="1"/>
    <col min="7" max="7" width="16" style="109" customWidth="1"/>
    <col min="8" max="8" width="11.7109375" style="109" customWidth="1"/>
  </cols>
  <sheetData>
    <row r="1" spans="2:13" ht="18.75">
      <c r="B1" s="123" t="s">
        <v>318</v>
      </c>
    </row>
    <row r="2" spans="2:13" ht="17.25">
      <c r="B2" s="124" t="s">
        <v>308</v>
      </c>
    </row>
    <row r="3" spans="2:13" ht="18" customHeight="1" thickBot="1">
      <c r="B3" s="48"/>
    </row>
    <row r="4" spans="2:13" s="108" customFormat="1" ht="60.75" thickBot="1">
      <c r="B4" s="315" t="s">
        <v>3</v>
      </c>
      <c r="C4" s="316" t="s">
        <v>152</v>
      </c>
      <c r="D4" s="316" t="s">
        <v>153</v>
      </c>
      <c r="E4" s="316" t="s">
        <v>154</v>
      </c>
      <c r="F4" s="316" t="s">
        <v>155</v>
      </c>
      <c r="G4" s="316" t="s">
        <v>156</v>
      </c>
      <c r="H4" s="314" t="s">
        <v>157</v>
      </c>
    </row>
    <row r="5" spans="2:13">
      <c r="B5" s="317" t="s">
        <v>5</v>
      </c>
      <c r="C5" s="368">
        <v>3516</v>
      </c>
      <c r="D5" s="368">
        <v>1</v>
      </c>
      <c r="E5" s="368">
        <v>2199</v>
      </c>
      <c r="F5" s="368">
        <v>586</v>
      </c>
      <c r="G5" s="368">
        <v>70</v>
      </c>
      <c r="H5" s="369">
        <v>33208</v>
      </c>
      <c r="J5" s="11"/>
      <c r="K5" s="11"/>
      <c r="L5" s="11"/>
      <c r="M5" s="11"/>
    </row>
    <row r="6" spans="2:13">
      <c r="B6" s="299" t="s">
        <v>280</v>
      </c>
      <c r="C6" s="305">
        <v>45018</v>
      </c>
      <c r="D6" s="305">
        <v>283</v>
      </c>
      <c r="E6" s="305">
        <v>5383</v>
      </c>
      <c r="F6" s="305">
        <v>239</v>
      </c>
      <c r="G6" s="305">
        <v>1242</v>
      </c>
      <c r="H6" s="306">
        <v>75412</v>
      </c>
      <c r="J6" s="11"/>
      <c r="K6" s="11"/>
      <c r="L6" s="11"/>
      <c r="M6" s="11"/>
    </row>
    <row r="7" spans="2:13">
      <c r="B7" s="301" t="s">
        <v>281</v>
      </c>
      <c r="C7" s="309">
        <v>15259</v>
      </c>
      <c r="D7" s="309">
        <v>517</v>
      </c>
      <c r="E7" s="309">
        <v>14320</v>
      </c>
      <c r="F7" s="309">
        <v>664</v>
      </c>
      <c r="G7" s="309">
        <v>102</v>
      </c>
      <c r="H7" s="310">
        <v>151992</v>
      </c>
      <c r="J7" s="11"/>
      <c r="K7" s="11"/>
      <c r="L7" s="11"/>
      <c r="M7" s="11"/>
    </row>
    <row r="8" spans="2:13">
      <c r="B8" s="318" t="s">
        <v>8</v>
      </c>
      <c r="C8" s="305">
        <v>578</v>
      </c>
      <c r="D8" s="305">
        <v>2</v>
      </c>
      <c r="E8" s="305">
        <v>5</v>
      </c>
      <c r="F8" s="305">
        <v>13</v>
      </c>
      <c r="G8" s="305">
        <v>15</v>
      </c>
      <c r="H8" s="306">
        <v>153</v>
      </c>
    </row>
    <row r="9" spans="2:13">
      <c r="B9" s="301" t="s">
        <v>282</v>
      </c>
      <c r="C9" s="309">
        <v>146</v>
      </c>
      <c r="D9" s="309">
        <v>6</v>
      </c>
      <c r="E9" s="309">
        <v>1</v>
      </c>
      <c r="F9" s="309">
        <v>37</v>
      </c>
      <c r="G9" s="309">
        <v>9</v>
      </c>
      <c r="H9" s="310">
        <v>140416</v>
      </c>
    </row>
    <row r="10" spans="2:13">
      <c r="B10" s="299" t="s">
        <v>283</v>
      </c>
      <c r="C10" s="305">
        <v>606</v>
      </c>
      <c r="D10" s="305">
        <v>1</v>
      </c>
      <c r="E10" s="305"/>
      <c r="F10" s="305"/>
      <c r="G10" s="305"/>
      <c r="H10" s="306">
        <v>18</v>
      </c>
    </row>
    <row r="11" spans="2:13">
      <c r="B11" s="319" t="s">
        <v>11</v>
      </c>
      <c r="C11" s="309">
        <v>7916</v>
      </c>
      <c r="D11" s="309">
        <v>6</v>
      </c>
      <c r="E11" s="309">
        <v>1263</v>
      </c>
      <c r="F11" s="309">
        <v>10</v>
      </c>
      <c r="G11" s="309">
        <v>239</v>
      </c>
      <c r="H11" s="310">
        <v>9112</v>
      </c>
    </row>
    <row r="12" spans="2:13">
      <c r="B12" s="318" t="s">
        <v>12</v>
      </c>
      <c r="C12" s="305">
        <v>269</v>
      </c>
      <c r="D12" s="305"/>
      <c r="E12" s="305">
        <v>10</v>
      </c>
      <c r="F12" s="305"/>
      <c r="G12" s="305"/>
      <c r="H12" s="306">
        <v>9</v>
      </c>
    </row>
    <row r="13" spans="2:13">
      <c r="B13" s="319" t="s">
        <v>13</v>
      </c>
      <c r="C13" s="309">
        <v>215</v>
      </c>
      <c r="D13" s="309">
        <v>80</v>
      </c>
      <c r="E13" s="309">
        <v>154</v>
      </c>
      <c r="F13" s="309">
        <v>232</v>
      </c>
      <c r="G13" s="309">
        <v>45</v>
      </c>
      <c r="H13" s="310">
        <v>1088</v>
      </c>
    </row>
    <row r="14" spans="2:13">
      <c r="B14" s="318" t="s">
        <v>14</v>
      </c>
      <c r="C14" s="305">
        <v>1754</v>
      </c>
      <c r="D14" s="305">
        <v>11</v>
      </c>
      <c r="E14" s="305">
        <v>196</v>
      </c>
      <c r="F14" s="305">
        <v>12</v>
      </c>
      <c r="G14" s="305">
        <v>9</v>
      </c>
      <c r="H14" s="306">
        <v>997</v>
      </c>
    </row>
    <row r="15" spans="2:13">
      <c r="B15" s="319" t="s">
        <v>15</v>
      </c>
      <c r="C15" s="309">
        <v>1577</v>
      </c>
      <c r="D15" s="309">
        <v>4</v>
      </c>
      <c r="E15" s="309">
        <v>31</v>
      </c>
      <c r="F15" s="309">
        <v>414</v>
      </c>
      <c r="G15" s="309">
        <v>107</v>
      </c>
      <c r="H15" s="310">
        <v>43728</v>
      </c>
    </row>
    <row r="16" spans="2:13">
      <c r="B16" s="318" t="s">
        <v>16</v>
      </c>
      <c r="C16" s="305">
        <v>14800</v>
      </c>
      <c r="D16" s="305">
        <v>2128</v>
      </c>
      <c r="E16" s="305">
        <v>8642</v>
      </c>
      <c r="F16" s="305">
        <v>6819</v>
      </c>
      <c r="G16" s="305">
        <v>1588</v>
      </c>
      <c r="H16" s="306">
        <v>109488</v>
      </c>
    </row>
    <row r="17" spans="2:8">
      <c r="B17" s="319" t="s">
        <v>17</v>
      </c>
      <c r="C17" s="309">
        <v>201</v>
      </c>
      <c r="D17" s="309"/>
      <c r="E17" s="309">
        <v>492</v>
      </c>
      <c r="F17" s="309">
        <v>10</v>
      </c>
      <c r="G17" s="309">
        <v>82</v>
      </c>
      <c r="H17" s="310">
        <v>3630</v>
      </c>
    </row>
    <row r="18" spans="2:8">
      <c r="B18" s="318" t="s">
        <v>18</v>
      </c>
      <c r="C18" s="305">
        <v>41</v>
      </c>
      <c r="D18" s="305"/>
      <c r="E18" s="305">
        <v>21</v>
      </c>
      <c r="F18" s="305">
        <v>11</v>
      </c>
      <c r="G18" s="305"/>
      <c r="H18" s="306">
        <v>3747</v>
      </c>
    </row>
    <row r="19" spans="2:8">
      <c r="B19" s="301" t="s">
        <v>29</v>
      </c>
      <c r="C19" s="309">
        <v>1944</v>
      </c>
      <c r="D19" s="309">
        <v>48</v>
      </c>
      <c r="E19" s="309">
        <v>344</v>
      </c>
      <c r="F19" s="309">
        <v>72</v>
      </c>
      <c r="G19" s="309">
        <v>181</v>
      </c>
      <c r="H19" s="310">
        <v>2241</v>
      </c>
    </row>
    <row r="20" spans="2:8">
      <c r="B20" s="318" t="s">
        <v>20</v>
      </c>
      <c r="C20" s="305">
        <v>391</v>
      </c>
      <c r="D20" s="305"/>
      <c r="E20" s="305"/>
      <c r="F20" s="305">
        <v>2</v>
      </c>
      <c r="G20" s="305"/>
      <c r="H20" s="306">
        <v>306</v>
      </c>
    </row>
    <row r="21" spans="2:8">
      <c r="B21" s="301" t="s">
        <v>284</v>
      </c>
      <c r="C21" s="309">
        <v>8182</v>
      </c>
      <c r="D21" s="309">
        <v>792</v>
      </c>
      <c r="E21" s="309">
        <v>6304</v>
      </c>
      <c r="F21" s="309">
        <v>387</v>
      </c>
      <c r="G21" s="309">
        <v>596</v>
      </c>
      <c r="H21" s="310">
        <v>94131</v>
      </c>
    </row>
    <row r="22" spans="2:8">
      <c r="B22" s="299" t="s">
        <v>22</v>
      </c>
      <c r="C22" s="305"/>
      <c r="D22" s="305"/>
      <c r="E22" s="305"/>
      <c r="F22" s="305"/>
      <c r="G22" s="305"/>
      <c r="H22" s="306"/>
    </row>
    <row r="23" spans="2:8">
      <c r="B23" s="319" t="s">
        <v>23</v>
      </c>
      <c r="C23" s="309">
        <v>5380</v>
      </c>
      <c r="D23" s="309"/>
      <c r="E23" s="309"/>
      <c r="F23" s="309">
        <v>1</v>
      </c>
      <c r="G23" s="309"/>
      <c r="H23" s="310">
        <v>27</v>
      </c>
    </row>
    <row r="24" spans="2:8">
      <c r="B24" s="318" t="s">
        <v>24</v>
      </c>
      <c r="C24" s="305">
        <v>109</v>
      </c>
      <c r="D24" s="305"/>
      <c r="E24" s="305"/>
      <c r="F24" s="305"/>
      <c r="G24" s="305"/>
      <c r="H24" s="306"/>
    </row>
    <row r="25" spans="2:8">
      <c r="B25" s="319" t="s">
        <v>25</v>
      </c>
      <c r="C25" s="309">
        <v>53803</v>
      </c>
      <c r="D25" s="309">
        <v>2</v>
      </c>
      <c r="E25" s="309">
        <v>17</v>
      </c>
      <c r="F25" s="309"/>
      <c r="G25" s="309">
        <v>91</v>
      </c>
      <c r="H25" s="310">
        <v>28</v>
      </c>
    </row>
    <row r="26" spans="2:8">
      <c r="B26" s="318" t="s">
        <v>26</v>
      </c>
      <c r="C26" s="305">
        <v>8</v>
      </c>
      <c r="D26" s="305">
        <v>2</v>
      </c>
      <c r="E26" s="305">
        <v>1</v>
      </c>
      <c r="F26" s="305"/>
      <c r="G26" s="305"/>
      <c r="H26" s="306">
        <v>5</v>
      </c>
    </row>
    <row r="27" spans="2:8" ht="15.75" thickBot="1">
      <c r="B27" s="319" t="s">
        <v>27</v>
      </c>
      <c r="C27" s="309">
        <v>3377</v>
      </c>
      <c r="D27" s="309">
        <v>210</v>
      </c>
      <c r="E27" s="309">
        <v>794</v>
      </c>
      <c r="F27" s="309">
        <v>1740</v>
      </c>
      <c r="G27" s="309">
        <v>2107</v>
      </c>
      <c r="H27" s="310">
        <v>1347</v>
      </c>
    </row>
    <row r="28" spans="2:8" s="85" customFormat="1" ht="15" customHeight="1" thickBot="1">
      <c r="B28" s="84" t="s">
        <v>2</v>
      </c>
      <c r="C28" s="412">
        <f>SUM(C5:C27)</f>
        <v>165090</v>
      </c>
      <c r="D28" s="411">
        <f t="shared" ref="D28:H28" si="0">SUM(D5:D27)</f>
        <v>4093</v>
      </c>
      <c r="E28" s="412">
        <f t="shared" si="0"/>
        <v>40177</v>
      </c>
      <c r="F28" s="411">
        <f t="shared" si="0"/>
        <v>11249</v>
      </c>
      <c r="G28" s="412">
        <f t="shared" si="0"/>
        <v>6483</v>
      </c>
      <c r="H28" s="412">
        <f t="shared" si="0"/>
        <v>671083</v>
      </c>
    </row>
    <row r="29" spans="2:8" s="113" customFormat="1" ht="15" customHeight="1"/>
    <row r="30" spans="2:8" s="113" customFormat="1" ht="15" customHeight="1">
      <c r="B30" s="116" t="s">
        <v>273</v>
      </c>
    </row>
    <row r="31" spans="2:8" ht="48" customHeight="1">
      <c r="B31" s="570" t="s">
        <v>309</v>
      </c>
      <c r="C31" s="570"/>
      <c r="D31" s="570"/>
      <c r="E31" s="570"/>
      <c r="F31" s="570"/>
      <c r="G31" s="570"/>
      <c r="H31" s="113"/>
    </row>
    <row r="32" spans="2:8">
      <c r="B32" s="544" t="s">
        <v>303</v>
      </c>
      <c r="C32" s="544"/>
      <c r="D32" s="544"/>
      <c r="E32" s="544"/>
      <c r="F32" s="544"/>
      <c r="G32" s="544"/>
      <c r="H32" s="544"/>
    </row>
    <row r="33" spans="2:8" s="113" customFormat="1">
      <c r="B33" s="429"/>
      <c r="C33" s="429"/>
      <c r="D33" s="429"/>
      <c r="E33" s="429"/>
      <c r="F33" s="429"/>
      <c r="G33" s="429"/>
      <c r="H33" s="429"/>
    </row>
    <row r="34" spans="2:8" s="113" customFormat="1">
      <c r="B34" s="429"/>
      <c r="C34" s="429"/>
      <c r="D34" s="429"/>
      <c r="E34" s="429"/>
      <c r="F34" s="429"/>
      <c r="G34" s="429"/>
      <c r="H34" s="429"/>
    </row>
    <row r="35" spans="2:8" s="113" customFormat="1">
      <c r="B35" s="429"/>
      <c r="C35" s="429"/>
      <c r="D35" s="429"/>
      <c r="E35" s="429"/>
      <c r="F35" s="429"/>
      <c r="G35" s="429"/>
      <c r="H35" s="429"/>
    </row>
    <row r="36" spans="2:8" s="113" customFormat="1">
      <c r="B36" s="429"/>
      <c r="C36" s="429"/>
      <c r="D36" s="429"/>
      <c r="E36" s="429"/>
      <c r="F36" s="429"/>
      <c r="G36" s="429"/>
      <c r="H36" s="429"/>
    </row>
    <row r="37" spans="2:8" s="113" customFormat="1">
      <c r="B37" s="429"/>
      <c r="C37" s="429"/>
      <c r="D37" s="429"/>
      <c r="E37" s="429"/>
      <c r="F37" s="429"/>
      <c r="G37" s="429"/>
      <c r="H37" s="429"/>
    </row>
    <row r="38" spans="2:8" s="113" customFormat="1">
      <c r="B38" s="429"/>
      <c r="C38" s="429"/>
      <c r="D38" s="429"/>
      <c r="E38" s="429"/>
      <c r="F38" s="429"/>
      <c r="G38" s="429"/>
      <c r="H38" s="429"/>
    </row>
    <row r="39" spans="2:8" s="113" customFormat="1">
      <c r="B39" s="429"/>
      <c r="C39" s="429"/>
      <c r="D39" s="429"/>
      <c r="E39" s="429"/>
      <c r="F39" s="429"/>
      <c r="G39" s="429"/>
      <c r="H39" s="429"/>
    </row>
    <row r="40" spans="2:8" s="113" customFormat="1">
      <c r="B40" s="429"/>
      <c r="C40" s="429"/>
      <c r="D40" s="429"/>
      <c r="E40" s="429"/>
      <c r="F40" s="429"/>
      <c r="G40" s="429"/>
      <c r="H40" s="429"/>
    </row>
    <row r="41" spans="2:8" s="113" customFormat="1">
      <c r="B41" s="429"/>
      <c r="C41" s="429"/>
      <c r="D41" s="429"/>
      <c r="E41" s="429"/>
      <c r="F41" s="429"/>
      <c r="G41" s="429"/>
      <c r="H41" s="429"/>
    </row>
    <row r="42" spans="2:8" s="113" customFormat="1">
      <c r="B42" s="429"/>
      <c r="C42" s="429"/>
      <c r="D42" s="429"/>
      <c r="E42" s="429"/>
      <c r="F42" s="429"/>
      <c r="G42" s="429"/>
      <c r="H42" s="429"/>
    </row>
    <row r="43" spans="2:8" s="113" customFormat="1">
      <c r="B43" s="429"/>
      <c r="C43" s="429"/>
      <c r="D43" s="429"/>
      <c r="E43" s="429"/>
      <c r="F43" s="429"/>
      <c r="G43" s="429"/>
      <c r="H43" s="429"/>
    </row>
    <row r="44" spans="2:8" s="113" customFormat="1">
      <c r="B44" s="429"/>
      <c r="C44" s="429"/>
      <c r="D44" s="429"/>
      <c r="E44" s="429"/>
      <c r="F44" s="429"/>
      <c r="G44" s="429"/>
      <c r="H44" s="429"/>
    </row>
    <row r="45" spans="2:8" s="113" customFormat="1">
      <c r="B45" s="429"/>
      <c r="C45" s="429"/>
      <c r="D45" s="429"/>
      <c r="E45" s="429"/>
      <c r="F45" s="429"/>
      <c r="G45" s="429"/>
      <c r="H45" s="429"/>
    </row>
    <row r="46" spans="2:8" s="113" customFormat="1">
      <c r="B46" s="429"/>
      <c r="C46" s="429"/>
      <c r="D46" s="429"/>
      <c r="E46" s="429"/>
      <c r="F46" s="429"/>
      <c r="G46" s="429"/>
      <c r="H46" s="429"/>
    </row>
    <row r="47" spans="2:8" s="113" customFormat="1">
      <c r="B47" s="429"/>
      <c r="C47" s="429"/>
      <c r="D47" s="429"/>
      <c r="E47" s="429"/>
      <c r="F47" s="429"/>
      <c r="G47" s="429"/>
      <c r="H47" s="429"/>
    </row>
    <row r="48" spans="2:8" s="113" customFormat="1">
      <c r="B48" s="429"/>
      <c r="C48" s="429"/>
      <c r="D48" s="429"/>
      <c r="E48" s="429"/>
      <c r="F48" s="429"/>
      <c r="G48" s="429"/>
      <c r="H48" s="429"/>
    </row>
    <row r="49" spans="2:8" s="113" customFormat="1">
      <c r="B49" s="429"/>
      <c r="C49" s="429"/>
      <c r="D49" s="429"/>
      <c r="E49" s="429"/>
      <c r="F49" s="429"/>
      <c r="G49" s="429"/>
      <c r="H49" s="429"/>
    </row>
    <row r="50" spans="2:8" s="113" customFormat="1">
      <c r="B50" s="429"/>
      <c r="C50" s="429"/>
      <c r="D50" s="429"/>
      <c r="E50" s="429"/>
      <c r="F50" s="429"/>
      <c r="G50" s="429"/>
      <c r="H50" s="429"/>
    </row>
    <row r="51" spans="2:8" s="113" customFormat="1">
      <c r="B51" s="429"/>
      <c r="C51" s="429"/>
      <c r="D51" s="429"/>
      <c r="E51" s="429"/>
      <c r="F51" s="429"/>
      <c r="G51" s="429"/>
      <c r="H51" s="429"/>
    </row>
    <row r="52" spans="2:8" s="113" customFormat="1">
      <c r="B52" s="429"/>
      <c r="C52" s="429"/>
      <c r="D52" s="429"/>
      <c r="E52" s="429"/>
      <c r="F52" s="429"/>
      <c r="G52" s="429"/>
      <c r="H52" s="429"/>
    </row>
    <row r="53" spans="2:8" s="113" customFormat="1">
      <c r="B53" s="429"/>
      <c r="C53" s="429"/>
      <c r="D53" s="429"/>
      <c r="E53" s="429"/>
      <c r="F53" s="429"/>
      <c r="G53" s="429"/>
      <c r="H53" s="429"/>
    </row>
    <row r="54" spans="2:8" s="113" customFormat="1">
      <c r="B54" s="429"/>
      <c r="C54" s="429"/>
      <c r="D54" s="429"/>
      <c r="E54" s="429"/>
      <c r="F54" s="429"/>
      <c r="G54" s="429"/>
      <c r="H54" s="429"/>
    </row>
    <row r="55" spans="2:8" s="113" customFormat="1">
      <c r="B55" s="429"/>
      <c r="C55" s="429"/>
      <c r="D55" s="429"/>
      <c r="E55" s="429"/>
      <c r="F55" s="429"/>
      <c r="G55" s="429"/>
      <c r="H55" s="429"/>
    </row>
    <row r="56" spans="2:8" s="113" customFormat="1">
      <c r="B56" s="429"/>
      <c r="C56" s="429"/>
      <c r="D56" s="429"/>
      <c r="E56" s="429"/>
      <c r="F56" s="429"/>
      <c r="G56" s="429"/>
      <c r="H56" s="429"/>
    </row>
    <row r="57" spans="2:8" s="113" customFormat="1">
      <c r="B57" s="429"/>
      <c r="C57" s="429"/>
      <c r="D57" s="429"/>
      <c r="E57" s="429"/>
      <c r="F57" s="429"/>
      <c r="G57" s="429"/>
      <c r="H57" s="429"/>
    </row>
    <row r="58" spans="2:8" s="113" customFormat="1">
      <c r="B58" s="429"/>
      <c r="C58" s="429"/>
      <c r="D58" s="429"/>
      <c r="E58" s="429"/>
      <c r="F58" s="429"/>
      <c r="G58" s="429"/>
      <c r="H58" s="429"/>
    </row>
    <row r="59" spans="2:8" s="113" customFormat="1">
      <c r="B59" s="429"/>
      <c r="C59" s="429"/>
      <c r="D59" s="429"/>
      <c r="E59" s="429"/>
      <c r="F59" s="429"/>
      <c r="G59" s="429"/>
      <c r="H59" s="429"/>
    </row>
    <row r="60" spans="2:8" s="113" customFormat="1">
      <c r="B60" s="429"/>
      <c r="C60" s="429"/>
      <c r="D60" s="429"/>
      <c r="E60" s="429"/>
      <c r="F60" s="429"/>
      <c r="G60" s="429"/>
      <c r="H60" s="429"/>
    </row>
    <row r="61" spans="2:8" s="113" customFormat="1">
      <c r="B61" s="429"/>
      <c r="C61" s="429"/>
      <c r="D61" s="429"/>
      <c r="E61" s="429"/>
      <c r="F61" s="429"/>
      <c r="G61" s="429"/>
      <c r="H61" s="429"/>
    </row>
    <row r="62" spans="2:8" s="113" customFormat="1">
      <c r="B62" s="429"/>
      <c r="C62" s="429"/>
      <c r="D62" s="429"/>
      <c r="E62" s="429"/>
      <c r="F62" s="429"/>
      <c r="G62" s="429"/>
      <c r="H62" s="429"/>
    </row>
    <row r="63" spans="2:8" s="113" customFormat="1">
      <c r="B63" s="429"/>
      <c r="C63" s="429"/>
      <c r="D63" s="429"/>
      <c r="E63" s="429"/>
      <c r="F63" s="429"/>
      <c r="G63" s="429"/>
      <c r="H63" s="429"/>
    </row>
    <row r="64" spans="2:8" s="113" customFormat="1">
      <c r="B64" s="429"/>
      <c r="C64" s="429"/>
      <c r="D64" s="429"/>
      <c r="E64" s="429"/>
      <c r="F64" s="429"/>
      <c r="G64" s="429"/>
      <c r="H64" s="429"/>
    </row>
    <row r="65" spans="2:8" s="113" customFormat="1">
      <c r="B65" s="429"/>
      <c r="C65" s="429"/>
      <c r="D65" s="429"/>
      <c r="E65" s="429"/>
      <c r="F65" s="429"/>
      <c r="G65" s="429"/>
      <c r="H65" s="429"/>
    </row>
    <row r="66" spans="2:8" s="113" customFormat="1">
      <c r="B66" s="429"/>
      <c r="C66" s="429"/>
      <c r="D66" s="429"/>
      <c r="E66" s="429"/>
      <c r="F66" s="429"/>
      <c r="G66" s="429"/>
      <c r="H66" s="429"/>
    </row>
    <row r="67" spans="2:8" s="113" customFormat="1">
      <c r="B67" s="429"/>
      <c r="C67" s="429"/>
      <c r="D67" s="429"/>
      <c r="E67" s="429"/>
      <c r="F67" s="429"/>
      <c r="G67" s="429"/>
      <c r="H67" s="429"/>
    </row>
    <row r="68" spans="2:8" s="113" customFormat="1">
      <c r="B68" s="429"/>
      <c r="C68" s="429"/>
      <c r="D68" s="429"/>
      <c r="E68" s="429"/>
      <c r="F68" s="429"/>
      <c r="G68" s="429"/>
      <c r="H68" s="429"/>
    </row>
  </sheetData>
  <mergeCells count="2">
    <mergeCell ref="B32:H32"/>
    <mergeCell ref="B31:G31"/>
  </mergeCells>
  <printOptions horizontalCentered="1"/>
  <pageMargins left="0.25" right="0.25" top="0.5" bottom="0.5" header="0.3" footer="0.3"/>
  <pageSetup orientation="landscape" r:id="rId1"/>
  <headerFooter>
    <oddFooter>&amp;C&amp;A&amp;R&amp;P of &amp;N</oddFooter>
  </headerFooter>
  <drawing r:id="rId2"/>
</worksheet>
</file>

<file path=xl/worksheets/sheet2.xml><?xml version="1.0" encoding="utf-8"?>
<worksheet xmlns="http://schemas.openxmlformats.org/spreadsheetml/2006/main" xmlns:r="http://schemas.openxmlformats.org/officeDocument/2006/relationships">
  <sheetPr codeName="Sheet3"/>
  <dimension ref="A1:G16"/>
  <sheetViews>
    <sheetView zoomScale="135" zoomScaleNormal="135" workbookViewId="0">
      <selection activeCell="H8" sqref="H8"/>
    </sheetView>
  </sheetViews>
  <sheetFormatPr defaultRowHeight="15"/>
  <cols>
    <col min="1" max="1" width="11.5703125" customWidth="1"/>
    <col min="2" max="2" width="19.7109375" customWidth="1"/>
    <col min="3" max="3" width="19.28515625" customWidth="1"/>
    <col min="4" max="4" width="20.28515625" customWidth="1"/>
    <col min="5" max="5" width="22.140625" style="15" bestFit="1" customWidth="1"/>
    <col min="6" max="6" width="17.140625" style="15" customWidth="1"/>
    <col min="7" max="7" width="17.7109375" style="15" customWidth="1"/>
  </cols>
  <sheetData>
    <row r="1" spans="1:7" ht="18.75">
      <c r="A1" s="123" t="s">
        <v>318</v>
      </c>
    </row>
    <row r="2" spans="1:7" ht="18.75" customHeight="1">
      <c r="A2" s="126" t="s">
        <v>370</v>
      </c>
      <c r="B2" s="46"/>
      <c r="C2" s="46"/>
      <c r="D2" s="46"/>
      <c r="E2" s="46"/>
      <c r="F2" s="46"/>
      <c r="G2" s="46"/>
    </row>
    <row r="3" spans="1:7" s="4" customFormat="1" ht="15" customHeight="1" thickBot="1">
      <c r="A3" s="46"/>
      <c r="B3" s="46"/>
      <c r="C3" s="46"/>
      <c r="E3" s="46"/>
      <c r="F3" s="46"/>
    </row>
    <row r="4" spans="1:7" s="4" customFormat="1" ht="32.25" customHeight="1" thickBot="1">
      <c r="A4" s="55" t="s">
        <v>136</v>
      </c>
      <c r="B4" s="292" t="s">
        <v>170</v>
      </c>
      <c r="C4" s="60" t="s">
        <v>359</v>
      </c>
      <c r="D4" s="293" t="s">
        <v>361</v>
      </c>
      <c r="E4" s="294" t="s">
        <v>311</v>
      </c>
      <c r="F4" s="294" t="s">
        <v>360</v>
      </c>
      <c r="G4" s="61" t="s">
        <v>362</v>
      </c>
    </row>
    <row r="5" spans="1:7" s="114" customFormat="1">
      <c r="A5" s="238" t="s">
        <v>141</v>
      </c>
      <c r="B5" s="257">
        <v>15776457592.821999</v>
      </c>
      <c r="C5" s="239">
        <v>2755557168.8389997</v>
      </c>
      <c r="D5" s="269">
        <v>5.7253240002525878</v>
      </c>
      <c r="E5" s="258">
        <v>8805185191.1790009</v>
      </c>
      <c r="F5" s="240">
        <v>546169917.58000004</v>
      </c>
      <c r="G5" s="268">
        <v>16.121695662392948</v>
      </c>
    </row>
    <row r="6" spans="1:7" s="114" customFormat="1" ht="15.75" thickBot="1">
      <c r="A6" s="329" t="s">
        <v>319</v>
      </c>
      <c r="B6" s="330">
        <v>15707729928.473999</v>
      </c>
      <c r="C6" s="331">
        <v>2739065881.8070002</v>
      </c>
      <c r="D6" s="332">
        <f>B6/C6</f>
        <v>5.7347032186430615</v>
      </c>
      <c r="E6" s="333">
        <v>9155275733.1110001</v>
      </c>
      <c r="F6" s="334">
        <v>547990003.48000002</v>
      </c>
      <c r="G6" s="335">
        <f>E6/F6</f>
        <v>16.707012308565115</v>
      </c>
    </row>
    <row r="7" spans="1:7" s="114" customFormat="1">
      <c r="A7" s="260"/>
      <c r="B7" s="256"/>
      <c r="C7" s="138"/>
      <c r="D7" s="137"/>
      <c r="E7" s="226"/>
      <c r="F7" s="117"/>
      <c r="G7" s="261"/>
    </row>
    <row r="8" spans="1:7">
      <c r="A8" s="116" t="s">
        <v>273</v>
      </c>
    </row>
    <row r="9" spans="1:7" s="113" customFormat="1">
      <c r="A9" s="114" t="s">
        <v>291</v>
      </c>
      <c r="E9" s="15"/>
      <c r="F9" s="15"/>
      <c r="G9" s="15"/>
    </row>
    <row r="10" spans="1:7">
      <c r="A10" s="113" t="s">
        <v>312</v>
      </c>
    </row>
    <row r="11" spans="1:7" ht="15" customHeight="1">
      <c r="A11" s="556" t="s">
        <v>315</v>
      </c>
      <c r="B11" s="556"/>
      <c r="C11" s="556"/>
      <c r="D11" s="556"/>
      <c r="E11" s="556"/>
      <c r="F11" s="556"/>
      <c r="G11" s="556"/>
    </row>
    <row r="12" spans="1:7">
      <c r="A12" s="556"/>
      <c r="B12" s="556"/>
      <c r="C12" s="556"/>
      <c r="D12" s="556"/>
      <c r="E12" s="556"/>
      <c r="F12" s="556"/>
      <c r="G12" s="556"/>
    </row>
    <row r="13" spans="1:7">
      <c r="E13"/>
      <c r="F13"/>
      <c r="G13" s="171"/>
    </row>
    <row r="14" spans="1:7">
      <c r="B14" s="100"/>
      <c r="C14" s="100"/>
      <c r="D14" s="100"/>
      <c r="E14" s="100"/>
      <c r="F14" s="100"/>
      <c r="G14" s="218"/>
    </row>
    <row r="15" spans="1:7">
      <c r="B15" s="101"/>
      <c r="C15" s="101"/>
      <c r="D15" s="101"/>
      <c r="E15" s="101"/>
      <c r="F15" s="101"/>
      <c r="G15" s="102"/>
    </row>
    <row r="16" spans="1:7">
      <c r="B16" s="100"/>
      <c r="C16" s="100"/>
      <c r="D16" s="100"/>
      <c r="E16" s="100"/>
      <c r="F16" s="100"/>
      <c r="G16" s="99"/>
    </row>
  </sheetData>
  <mergeCells count="1">
    <mergeCell ref="A11:G12"/>
  </mergeCells>
  <printOptions horizontalCentered="1"/>
  <pageMargins left="0.25" right="0.25" top="0.5" bottom="0.5" header="0.3" footer="0.3"/>
  <pageSetup orientation="landscape" r:id="rId1"/>
  <headerFooter>
    <oddFooter>&amp;C&amp;A&amp;R&amp;P of &amp;N</oddFooter>
  </headerFooter>
  <drawing r:id="rId2"/>
</worksheet>
</file>

<file path=xl/worksheets/sheet20.xml><?xml version="1.0" encoding="utf-8"?>
<worksheet xmlns="http://schemas.openxmlformats.org/spreadsheetml/2006/main" xmlns:r="http://schemas.openxmlformats.org/officeDocument/2006/relationships">
  <sheetPr codeName="Sheet20"/>
  <dimension ref="A1:F70"/>
  <sheetViews>
    <sheetView zoomScaleNormal="100" workbookViewId="0">
      <selection activeCell="I18" sqref="I18"/>
    </sheetView>
  </sheetViews>
  <sheetFormatPr defaultRowHeight="15"/>
  <cols>
    <col min="1" max="1" width="44" style="113" bestFit="1" customWidth="1"/>
    <col min="2" max="2" width="17.140625" style="109" customWidth="1"/>
    <col min="3" max="3" width="18.28515625" style="109" customWidth="1"/>
    <col min="4" max="4" width="19.7109375" style="109" customWidth="1"/>
    <col min="5" max="5" width="21.42578125" style="113" customWidth="1"/>
    <col min="6" max="16384" width="9.140625" style="113"/>
  </cols>
  <sheetData>
    <row r="1" spans="1:5" ht="18.75">
      <c r="A1" s="123" t="s">
        <v>318</v>
      </c>
    </row>
    <row r="2" spans="1:5" ht="17.25">
      <c r="A2" s="124" t="s">
        <v>342</v>
      </c>
    </row>
    <row r="3" spans="1:5" ht="18" customHeight="1">
      <c r="A3" s="125"/>
    </row>
    <row r="4" spans="1:5" s="108" customFormat="1">
      <c r="A4" s="399" t="s">
        <v>3</v>
      </c>
      <c r="B4" s="402" t="s">
        <v>247</v>
      </c>
      <c r="C4" s="402" t="s">
        <v>341</v>
      </c>
      <c r="D4" s="402" t="s">
        <v>221</v>
      </c>
      <c r="E4" s="402" t="s">
        <v>220</v>
      </c>
    </row>
    <row r="5" spans="1:5">
      <c r="A5" s="57" t="s">
        <v>5</v>
      </c>
      <c r="B5" s="410">
        <v>227</v>
      </c>
      <c r="C5" s="410">
        <v>1241</v>
      </c>
      <c r="D5" s="410">
        <v>449</v>
      </c>
      <c r="E5" s="403">
        <v>308</v>
      </c>
    </row>
    <row r="6" spans="1:5">
      <c r="A6" s="69" t="s">
        <v>6</v>
      </c>
      <c r="B6" s="177">
        <v>130</v>
      </c>
      <c r="C6" s="177">
        <v>69</v>
      </c>
      <c r="D6" s="177">
        <v>18329</v>
      </c>
      <c r="E6" s="404">
        <v>208</v>
      </c>
    </row>
    <row r="7" spans="1:5">
      <c r="A7" s="131" t="s">
        <v>7</v>
      </c>
      <c r="B7" s="182">
        <v>345</v>
      </c>
      <c r="C7" s="182">
        <v>6</v>
      </c>
      <c r="D7" s="182">
        <v>29991</v>
      </c>
      <c r="E7" s="405">
        <v>205</v>
      </c>
    </row>
    <row r="8" spans="1:5">
      <c r="A8" s="65" t="s">
        <v>8</v>
      </c>
      <c r="B8" s="177">
        <v>11</v>
      </c>
      <c r="C8" s="177">
        <v>126</v>
      </c>
      <c r="D8" s="177">
        <v>18</v>
      </c>
      <c r="E8" s="406">
        <v>74</v>
      </c>
    </row>
    <row r="9" spans="1:5">
      <c r="A9" s="131" t="s">
        <v>9</v>
      </c>
      <c r="B9" s="182"/>
      <c r="C9" s="182">
        <v>354</v>
      </c>
      <c r="D9" s="182">
        <v>76</v>
      </c>
      <c r="E9" s="405"/>
    </row>
    <row r="10" spans="1:5">
      <c r="A10" s="69" t="s">
        <v>10</v>
      </c>
      <c r="B10" s="177">
        <v>3</v>
      </c>
      <c r="C10" s="177">
        <v>5</v>
      </c>
      <c r="D10" s="177">
        <v>1</v>
      </c>
      <c r="E10" s="404">
        <v>12</v>
      </c>
    </row>
    <row r="11" spans="1:5">
      <c r="A11" s="57" t="s">
        <v>11</v>
      </c>
      <c r="B11" s="182">
        <v>101</v>
      </c>
      <c r="C11" s="182">
        <v>1346</v>
      </c>
      <c r="D11" s="182">
        <v>1187</v>
      </c>
      <c r="E11" s="403">
        <v>141</v>
      </c>
    </row>
    <row r="12" spans="1:5">
      <c r="A12" s="65" t="s">
        <v>12</v>
      </c>
      <c r="B12" s="177">
        <v>6</v>
      </c>
      <c r="C12" s="177">
        <v>43</v>
      </c>
      <c r="D12" s="177">
        <v>3</v>
      </c>
      <c r="E12" s="406">
        <v>6</v>
      </c>
    </row>
    <row r="13" spans="1:5">
      <c r="A13" s="57" t="s">
        <v>13</v>
      </c>
      <c r="B13" s="182">
        <v>821</v>
      </c>
      <c r="C13" s="182">
        <v>1005</v>
      </c>
      <c r="D13" s="182">
        <v>4249</v>
      </c>
      <c r="E13" s="403"/>
    </row>
    <row r="14" spans="1:5">
      <c r="A14" s="65" t="s">
        <v>14</v>
      </c>
      <c r="B14" s="177">
        <v>4</v>
      </c>
      <c r="C14" s="177">
        <v>398</v>
      </c>
      <c r="D14" s="177">
        <v>147</v>
      </c>
      <c r="E14" s="406">
        <v>7</v>
      </c>
    </row>
    <row r="15" spans="1:5">
      <c r="A15" s="57" t="s">
        <v>15</v>
      </c>
      <c r="B15" s="182">
        <v>107</v>
      </c>
      <c r="C15" s="182">
        <v>210</v>
      </c>
      <c r="D15" s="182">
        <v>1680</v>
      </c>
      <c r="E15" s="403">
        <v>24</v>
      </c>
    </row>
    <row r="16" spans="1:5">
      <c r="A16" s="65" t="s">
        <v>16</v>
      </c>
      <c r="B16" s="177">
        <v>428</v>
      </c>
      <c r="C16" s="177">
        <v>252</v>
      </c>
      <c r="D16" s="177">
        <v>3192</v>
      </c>
      <c r="E16" s="406">
        <v>16</v>
      </c>
    </row>
    <row r="17" spans="1:5">
      <c r="A17" s="57" t="s">
        <v>17</v>
      </c>
      <c r="B17" s="182">
        <v>88</v>
      </c>
      <c r="C17" s="182">
        <v>1828</v>
      </c>
      <c r="D17" s="182">
        <v>273</v>
      </c>
      <c r="E17" s="403">
        <v>12</v>
      </c>
    </row>
    <row r="18" spans="1:5">
      <c r="A18" s="65" t="s">
        <v>18</v>
      </c>
      <c r="B18" s="177">
        <v>51</v>
      </c>
      <c r="C18" s="177">
        <v>66</v>
      </c>
      <c r="D18" s="177">
        <v>1213</v>
      </c>
      <c r="E18" s="406"/>
    </row>
    <row r="19" spans="1:5">
      <c r="A19" s="131" t="s">
        <v>29</v>
      </c>
      <c r="B19" s="182">
        <v>28</v>
      </c>
      <c r="C19" s="182">
        <v>272</v>
      </c>
      <c r="D19" s="182"/>
      <c r="E19" s="405">
        <v>676</v>
      </c>
    </row>
    <row r="20" spans="1:5">
      <c r="A20" s="65" t="s">
        <v>20</v>
      </c>
      <c r="B20" s="177">
        <v>2</v>
      </c>
      <c r="C20" s="177"/>
      <c r="D20" s="177">
        <v>127</v>
      </c>
      <c r="E20" s="406">
        <v>5</v>
      </c>
    </row>
    <row r="21" spans="1:5">
      <c r="A21" s="131" t="s">
        <v>21</v>
      </c>
      <c r="B21" s="182">
        <v>50</v>
      </c>
      <c r="C21" s="182">
        <v>3</v>
      </c>
      <c r="D21" s="182">
        <v>15850</v>
      </c>
      <c r="E21" s="405">
        <v>5</v>
      </c>
    </row>
    <row r="22" spans="1:5">
      <c r="A22" s="69" t="s">
        <v>22</v>
      </c>
      <c r="B22" s="177"/>
      <c r="C22" s="177"/>
      <c r="D22" s="177"/>
      <c r="E22" s="404">
        <v>4</v>
      </c>
    </row>
    <row r="23" spans="1:5">
      <c r="A23" s="57" t="s">
        <v>23</v>
      </c>
      <c r="B23" s="182">
        <v>55</v>
      </c>
      <c r="C23" s="182">
        <v>1358</v>
      </c>
      <c r="D23" s="182">
        <v>676</v>
      </c>
      <c r="E23" s="403"/>
    </row>
    <row r="24" spans="1:5">
      <c r="A24" s="65" t="s">
        <v>24</v>
      </c>
      <c r="B24" s="177">
        <v>1</v>
      </c>
      <c r="C24" s="177">
        <v>23</v>
      </c>
      <c r="D24" s="177">
        <v>50</v>
      </c>
      <c r="E24" s="406"/>
    </row>
    <row r="25" spans="1:5">
      <c r="A25" s="57" t="s">
        <v>25</v>
      </c>
      <c r="B25" s="182">
        <v>8</v>
      </c>
      <c r="C25" s="182">
        <v>114</v>
      </c>
      <c r="D25" s="182">
        <v>651</v>
      </c>
      <c r="E25" s="403">
        <v>7</v>
      </c>
    </row>
    <row r="26" spans="1:5">
      <c r="A26" s="65" t="s">
        <v>26</v>
      </c>
      <c r="B26" s="177">
        <v>2</v>
      </c>
      <c r="C26" s="177">
        <v>4</v>
      </c>
      <c r="D26" s="177">
        <v>65</v>
      </c>
      <c r="E26" s="406">
        <v>5</v>
      </c>
    </row>
    <row r="27" spans="1:5">
      <c r="A27" s="57" t="s">
        <v>27</v>
      </c>
      <c r="B27" s="182">
        <v>367</v>
      </c>
      <c r="C27" s="182">
        <v>795</v>
      </c>
      <c r="D27" s="182">
        <v>2155</v>
      </c>
      <c r="E27" s="403">
        <v>390</v>
      </c>
    </row>
    <row r="28" spans="1:5" s="85" customFormat="1">
      <c r="A28" s="400" t="s">
        <v>2</v>
      </c>
      <c r="B28" s="401">
        <f>SUM(B5:B27)</f>
        <v>2835</v>
      </c>
      <c r="C28" s="401">
        <f t="shared" ref="C28:E28" si="0">SUM(C5:C27)</f>
        <v>9518</v>
      </c>
      <c r="D28" s="401">
        <f t="shared" si="0"/>
        <v>80382</v>
      </c>
      <c r="E28" s="407">
        <f t="shared" si="0"/>
        <v>2105</v>
      </c>
    </row>
    <row r="29" spans="1:5">
      <c r="A29" s="116"/>
      <c r="E29" s="109"/>
    </row>
    <row r="30" spans="1:5">
      <c r="A30" s="116" t="s">
        <v>273</v>
      </c>
      <c r="E30" s="109"/>
    </row>
    <row r="31" spans="1:5">
      <c r="A31" s="116" t="s">
        <v>372</v>
      </c>
      <c r="E31" s="109"/>
    </row>
    <row r="32" spans="1:5">
      <c r="A32" s="116"/>
      <c r="E32" s="109"/>
    </row>
    <row r="33" spans="1:5">
      <c r="A33" s="116"/>
      <c r="E33" s="109"/>
    </row>
    <row r="34" spans="1:5">
      <c r="A34" s="116"/>
      <c r="E34" s="109"/>
    </row>
    <row r="35" spans="1:5">
      <c r="A35" s="116"/>
      <c r="E35" s="109"/>
    </row>
    <row r="36" spans="1:5">
      <c r="A36" s="116"/>
      <c r="E36" s="109"/>
    </row>
    <row r="37" spans="1:5">
      <c r="A37" s="116"/>
      <c r="E37" s="109"/>
    </row>
    <row r="38" spans="1:5">
      <c r="A38" s="116"/>
      <c r="E38" s="109"/>
    </row>
    <row r="39" spans="1:5">
      <c r="A39" s="116"/>
      <c r="E39" s="109"/>
    </row>
    <row r="40" spans="1:5">
      <c r="A40" s="116"/>
      <c r="E40" s="109"/>
    </row>
    <row r="41" spans="1:5">
      <c r="A41" s="116"/>
      <c r="E41" s="109"/>
    </row>
    <row r="42" spans="1:5">
      <c r="A42" s="116"/>
      <c r="E42" s="109"/>
    </row>
    <row r="43" spans="1:5">
      <c r="A43" s="116"/>
      <c r="E43" s="109"/>
    </row>
    <row r="44" spans="1:5">
      <c r="A44" s="116"/>
      <c r="E44" s="109"/>
    </row>
    <row r="45" spans="1:5">
      <c r="A45" s="116"/>
      <c r="E45" s="109"/>
    </row>
    <row r="46" spans="1:5">
      <c r="A46" s="116"/>
      <c r="E46" s="109"/>
    </row>
    <row r="47" spans="1:5">
      <c r="A47" s="116"/>
      <c r="E47" s="109"/>
    </row>
    <row r="48" spans="1:5">
      <c r="A48" s="116"/>
      <c r="E48" s="109"/>
    </row>
    <row r="49" spans="1:5">
      <c r="A49" s="116"/>
      <c r="E49" s="109"/>
    </row>
    <row r="50" spans="1:5">
      <c r="A50" s="116"/>
      <c r="E50" s="109"/>
    </row>
    <row r="51" spans="1:5">
      <c r="A51" s="116"/>
      <c r="E51" s="109"/>
    </row>
    <row r="52" spans="1:5">
      <c r="A52" s="116"/>
      <c r="E52" s="109"/>
    </row>
    <row r="53" spans="1:5">
      <c r="A53" s="116"/>
      <c r="E53" s="109"/>
    </row>
    <row r="54" spans="1:5">
      <c r="A54" s="116"/>
      <c r="E54" s="109"/>
    </row>
    <row r="55" spans="1:5">
      <c r="A55" s="116"/>
      <c r="E55" s="109"/>
    </row>
    <row r="56" spans="1:5">
      <c r="A56" s="116"/>
      <c r="E56" s="109"/>
    </row>
    <row r="57" spans="1:5">
      <c r="A57" s="116"/>
      <c r="E57" s="109"/>
    </row>
    <row r="58" spans="1:5">
      <c r="A58" s="116"/>
      <c r="E58" s="109"/>
    </row>
    <row r="59" spans="1:5">
      <c r="A59" s="116"/>
      <c r="E59" s="109"/>
    </row>
    <row r="60" spans="1:5">
      <c r="A60" s="116"/>
      <c r="E60" s="109"/>
    </row>
    <row r="61" spans="1:5">
      <c r="A61" s="116"/>
      <c r="E61" s="109"/>
    </row>
    <row r="62" spans="1:5">
      <c r="A62" s="116"/>
      <c r="E62" s="109"/>
    </row>
    <row r="63" spans="1:5">
      <c r="A63" s="116"/>
      <c r="E63" s="109"/>
    </row>
    <row r="64" spans="1:5">
      <c r="A64" s="116"/>
      <c r="E64" s="109"/>
    </row>
    <row r="65" spans="1:6">
      <c r="A65" s="116"/>
      <c r="E65" s="109"/>
    </row>
    <row r="66" spans="1:6">
      <c r="A66" s="116"/>
      <c r="E66" s="109"/>
    </row>
    <row r="68" spans="1:6">
      <c r="B68" s="113"/>
      <c r="C68" s="113"/>
      <c r="D68" s="113"/>
      <c r="F68" s="7"/>
    </row>
    <row r="69" spans="1:6">
      <c r="B69" s="113"/>
      <c r="C69" s="113"/>
      <c r="D69" s="113"/>
      <c r="F69" s="171"/>
    </row>
    <row r="70" spans="1:6">
      <c r="B70" s="113"/>
      <c r="C70" s="113"/>
      <c r="D70" s="113"/>
      <c r="F70" s="171"/>
    </row>
  </sheetData>
  <pageMargins left="0" right="0" top="0.5" bottom="0.5" header="0.3" footer="0.3"/>
  <pageSetup orientation="landscape" r:id="rId1"/>
  <headerFooter>
    <oddFooter>&amp;C&amp;A&amp;R&amp;P of &amp;N</oddFooter>
  </headerFooter>
  <drawing r:id="rId2"/>
</worksheet>
</file>

<file path=xl/worksheets/sheet21.xml><?xml version="1.0" encoding="utf-8"?>
<worksheet xmlns="http://schemas.openxmlformats.org/spreadsheetml/2006/main" xmlns:r="http://schemas.openxmlformats.org/officeDocument/2006/relationships">
  <sheetPr codeName="Sheet21"/>
  <dimension ref="A1:AE95"/>
  <sheetViews>
    <sheetView topLeftCell="D4" workbookViewId="0">
      <selection activeCell="Q55" sqref="Q55"/>
    </sheetView>
  </sheetViews>
  <sheetFormatPr defaultRowHeight="15"/>
  <cols>
    <col min="3" max="3" width="21.7109375" bestFit="1" customWidth="1"/>
    <col min="4" max="4" width="8" bestFit="1" customWidth="1"/>
    <col min="8" max="8" width="17" bestFit="1" customWidth="1"/>
    <col min="9" max="9" width="14.28515625" bestFit="1" customWidth="1"/>
    <col min="10" max="10" width="16.85546875" bestFit="1" customWidth="1"/>
    <col min="11" max="11" width="15" bestFit="1" customWidth="1"/>
    <col min="12" max="13" width="16.28515625" bestFit="1" customWidth="1"/>
    <col min="14" max="14" width="13.7109375" bestFit="1" customWidth="1"/>
    <col min="21" max="21" width="46.85546875" style="192" bestFit="1" customWidth="1"/>
    <col min="22" max="22" width="7.42578125" style="113" bestFit="1" customWidth="1"/>
    <col min="23" max="23" width="8.5703125" style="113" bestFit="1" customWidth="1"/>
  </cols>
  <sheetData>
    <row r="1" spans="2:23" s="113" customFormat="1">
      <c r="U1" s="192"/>
    </row>
    <row r="2" spans="2:23" s="113" customFormat="1">
      <c r="J2" s="173"/>
      <c r="U2" s="192"/>
    </row>
    <row r="3" spans="2:23" s="113" customFormat="1">
      <c r="U3" s="192"/>
    </row>
    <row r="4" spans="2:23" s="113" customFormat="1" ht="19.5" thickBot="1">
      <c r="M4" s="46" t="s">
        <v>194</v>
      </c>
      <c r="U4" s="192"/>
    </row>
    <row r="5" spans="2:23" s="113" customFormat="1" ht="18.75">
      <c r="B5" s="573" t="s">
        <v>235</v>
      </c>
      <c r="C5" s="574"/>
      <c r="D5" s="574"/>
      <c r="E5" s="575"/>
      <c r="F5"/>
      <c r="M5" s="46" t="s">
        <v>1</v>
      </c>
      <c r="U5" s="573" t="s">
        <v>226</v>
      </c>
      <c r="V5" s="574"/>
      <c r="W5" s="575"/>
    </row>
    <row r="6" spans="2:23" s="113" customFormat="1" ht="15.75" thickBot="1">
      <c r="B6"/>
      <c r="C6" s="113" t="s">
        <v>233</v>
      </c>
      <c r="D6" s="7">
        <f>'16. Disposition by Method'!C5</f>
        <v>5412</v>
      </c>
      <c r="E6"/>
      <c r="F6"/>
      <c r="U6" s="193"/>
      <c r="V6" s="114" t="s">
        <v>194</v>
      </c>
      <c r="W6" s="187" t="s">
        <v>1</v>
      </c>
    </row>
    <row r="7" spans="2:23" s="113" customFormat="1" ht="15.75" thickBot="1">
      <c r="B7" s="10"/>
      <c r="C7" s="215" t="s">
        <v>53</v>
      </c>
      <c r="D7" s="216">
        <f>'16. Disposition by Method'!C6</f>
        <v>411</v>
      </c>
      <c r="E7" s="10"/>
      <c r="F7" s="10"/>
      <c r="J7" s="573" t="s">
        <v>227</v>
      </c>
      <c r="K7" s="575"/>
      <c r="R7" s="113" t="s">
        <v>196</v>
      </c>
      <c r="U7" s="194" t="s">
        <v>72</v>
      </c>
      <c r="V7" s="188">
        <f>VLOOKUP(U7,'11. Structures by Use'!$A$5:$E$25,2,FALSE)</f>
        <v>93914</v>
      </c>
      <c r="W7" s="189">
        <f>VLOOKUP($U7,'11. Structures by Use'!$A$5:$E$25,4,FALSE)</f>
        <v>4626</v>
      </c>
    </row>
    <row r="8" spans="2:23" s="113" customFormat="1">
      <c r="B8" s="59"/>
      <c r="C8" s="113" t="s">
        <v>234</v>
      </c>
      <c r="D8" s="216">
        <f>'16. Disposition by Method'!C7+'16. Disposition by Method'!C8+'16. Disposition by Method'!C14</f>
        <v>9409</v>
      </c>
      <c r="E8"/>
      <c r="F8"/>
      <c r="J8" s="197" t="s">
        <v>195</v>
      </c>
      <c r="K8" s="198" t="s">
        <v>157</v>
      </c>
      <c r="N8" s="573" t="s">
        <v>253</v>
      </c>
      <c r="O8" s="575"/>
      <c r="R8" s="113" t="s">
        <v>6</v>
      </c>
      <c r="U8" s="194" t="s">
        <v>41</v>
      </c>
      <c r="V8" s="188" t="e">
        <f>VLOOKUP(U8,'11. Structures by Use'!$A$5:$E$25,2,FALSE)</f>
        <v>#N/A</v>
      </c>
      <c r="W8" s="189" t="e">
        <f>VLOOKUP($U8,'11. Structures by Use'!$A$5:$E$25,4,FALSE)</f>
        <v>#N/A</v>
      </c>
    </row>
    <row r="9" spans="2:23" s="113" customFormat="1" ht="15.75" thickBot="1">
      <c r="B9" s="59"/>
      <c r="C9" s="215" t="s">
        <v>59</v>
      </c>
      <c r="D9" s="216">
        <f>'16. Disposition by Method'!C16</f>
        <v>8</v>
      </c>
      <c r="E9"/>
      <c r="F9"/>
      <c r="J9" s="199">
        <f>SUM('19. Historic by Agency'!C28:G28)</f>
        <v>227092</v>
      </c>
      <c r="K9" s="200">
        <f>'19. Historic by Agency'!H28</f>
        <v>671083</v>
      </c>
      <c r="N9" s="76">
        <f>'3. BuildingsUse'!E5+'3. BuildingsUse'!B5</f>
        <v>801379274.65499997</v>
      </c>
      <c r="R9" s="113" t="s">
        <v>7</v>
      </c>
      <c r="U9" s="194" t="s">
        <v>70</v>
      </c>
      <c r="V9" s="188">
        <f>VLOOKUP(U9,'11. Structures by Use'!$A$5:$E$25,2,FALSE)</f>
        <v>47522</v>
      </c>
      <c r="W9" s="189">
        <f>VLOOKUP($U9,'11. Structures by Use'!$A$5:$E$25,4,FALSE)</f>
        <v>869</v>
      </c>
    </row>
    <row r="10" spans="2:23" s="113" customFormat="1">
      <c r="B10" s="59"/>
      <c r="C10" s="215" t="s">
        <v>54</v>
      </c>
      <c r="D10" s="216">
        <f>'16. Disposition by Method'!C11+'16. Disposition by Method'!C12</f>
        <v>3022</v>
      </c>
      <c r="E10"/>
      <c r="F10"/>
      <c r="N10" s="76">
        <f>'3. BuildingsUse'!E6+'3. BuildingsUse'!B6</f>
        <v>445898687.03799999</v>
      </c>
      <c r="R10" s="116" t="s">
        <v>8</v>
      </c>
      <c r="U10" s="194" t="s">
        <v>161</v>
      </c>
      <c r="V10" s="188">
        <f>VLOOKUP(U10,'11. Structures by Use'!$A$5:$E$25,2,FALSE)</f>
        <v>42920</v>
      </c>
      <c r="W10" s="189">
        <f>VLOOKUP($U10,'11. Structures by Use'!$A$5:$E$25,4,FALSE)</f>
        <v>758</v>
      </c>
    </row>
    <row r="11" spans="2:23" s="113" customFormat="1">
      <c r="B11" s="59"/>
      <c r="C11" s="215" t="s">
        <v>58</v>
      </c>
      <c r="D11" s="216">
        <f>'16. Disposition by Method'!C15</f>
        <v>619</v>
      </c>
      <c r="E11"/>
      <c r="F11"/>
      <c r="N11" s="76">
        <f>'3. BuildingsUse'!E7+'3. BuildingsUse'!B7</f>
        <v>294722246.11199999</v>
      </c>
      <c r="R11" s="116" t="s">
        <v>197</v>
      </c>
      <c r="U11" s="194" t="s">
        <v>66</v>
      </c>
      <c r="V11" s="188">
        <f>VLOOKUP(U11,'11. Structures by Use'!$A$5:$E$25,2,FALSE)</f>
        <v>39816</v>
      </c>
      <c r="W11" s="189">
        <f>VLOOKUP($U11,'11. Structures by Use'!$A$5:$E$25,4,FALSE)</f>
        <v>1900</v>
      </c>
    </row>
    <row r="12" spans="2:23" s="113" customFormat="1">
      <c r="B12" s="59"/>
      <c r="C12"/>
      <c r="D12"/>
      <c r="E12"/>
      <c r="F12"/>
      <c r="N12" s="76">
        <f>'3. BuildingsUse'!E8+'3. BuildingsUse'!B8</f>
        <v>287114730.33599997</v>
      </c>
      <c r="R12" s="116" t="s">
        <v>10</v>
      </c>
      <c r="U12" s="194" t="s">
        <v>64</v>
      </c>
      <c r="V12" s="188">
        <f>VLOOKUP(U12,'11. Structures by Use'!$A$5:$E$25,2,FALSE)</f>
        <v>37093</v>
      </c>
      <c r="W12" s="189">
        <f>VLOOKUP($U12,'11. Structures by Use'!$A$5:$E$25,4,FALSE)</f>
        <v>986</v>
      </c>
    </row>
    <row r="13" spans="2:23" s="113" customFormat="1">
      <c r="B13" s="59"/>
      <c r="C13" s="113" t="s">
        <v>149</v>
      </c>
      <c r="D13" s="7">
        <f>'16. Disposition by Method'!C9</f>
        <v>4</v>
      </c>
      <c r="E13"/>
      <c r="F13"/>
      <c r="J13" s="113" t="s">
        <v>209</v>
      </c>
      <c r="N13" s="76">
        <f>'3. BuildingsUse'!E9+'3. BuildingsUse'!B9</f>
        <v>268770344.78599995</v>
      </c>
      <c r="R13" s="116" t="s">
        <v>198</v>
      </c>
      <c r="U13" s="194" t="s">
        <v>159</v>
      </c>
      <c r="V13" s="188">
        <f>VLOOKUP(U13,'11. Structures by Use'!$A$5:$E$25,2,FALSE)</f>
        <v>30223</v>
      </c>
      <c r="W13" s="189">
        <f>VLOOKUP($U13,'11. Structures by Use'!$A$5:$E$25,4,FALSE)</f>
        <v>1119</v>
      </c>
    </row>
    <row r="14" spans="2:23" s="113" customFormat="1">
      <c r="B14" s="59"/>
      <c r="C14" s="113" t="s">
        <v>150</v>
      </c>
      <c r="D14" s="7">
        <f>'16. Disposition by Method'!C10</f>
        <v>238</v>
      </c>
      <c r="E14"/>
      <c r="F14"/>
      <c r="N14" s="76">
        <f>'3. BuildingsUse'!E10+'3. BuildingsUse'!B10</f>
        <v>232198384.82699999</v>
      </c>
      <c r="R14" s="116" t="s">
        <v>199</v>
      </c>
      <c r="U14" s="194" t="s">
        <v>163</v>
      </c>
      <c r="V14" s="188">
        <f>VLOOKUP(U14,'11. Structures by Use'!$A$5:$E$25,2,FALSE)</f>
        <v>42874</v>
      </c>
      <c r="W14" s="189">
        <f>VLOOKUP($U14,'11. Structures by Use'!$A$5:$E$25,4,FALSE)</f>
        <v>305</v>
      </c>
    </row>
    <row r="15" spans="2:23" s="113" customFormat="1">
      <c r="B15" s="59"/>
      <c r="C15"/>
      <c r="D15"/>
      <c r="E15"/>
      <c r="F15"/>
      <c r="N15" s="76">
        <f>'3. BuildingsUse'!E11+'3. BuildingsUse'!B11</f>
        <v>180877506.83000001</v>
      </c>
      <c r="R15" s="116" t="s">
        <v>200</v>
      </c>
      <c r="U15" s="194" t="s">
        <v>43</v>
      </c>
      <c r="V15" s="188">
        <f>VLOOKUP(U15,'11. Structures by Use'!$A$5:$E$25,2,FALSE)</f>
        <v>12295</v>
      </c>
      <c r="W15" s="189">
        <f>VLOOKUP($U15,'11. Structures by Use'!$A$5:$E$25,4,FALSE)</f>
        <v>2135</v>
      </c>
    </row>
    <row r="16" spans="2:23" s="113" customFormat="1">
      <c r="B16" s="59"/>
      <c r="C16" s="113" t="s">
        <v>236</v>
      </c>
      <c r="D16" s="7">
        <f>'16. Disposition by Method'!C17-D17</f>
        <v>-185</v>
      </c>
      <c r="E16"/>
      <c r="F16"/>
      <c r="N16" s="76">
        <f>'3. BuildingsUse'!E12+'3. BuildingsUse'!B12</f>
        <v>177129539.62</v>
      </c>
      <c r="R16" s="116" t="s">
        <v>201</v>
      </c>
      <c r="U16" s="194" t="s">
        <v>160</v>
      </c>
      <c r="V16" s="188">
        <f>VLOOKUP(U16,'11. Structures by Use'!$A$5:$E$25,2,FALSE)</f>
        <v>11913</v>
      </c>
      <c r="W16" s="189">
        <f>VLOOKUP($U16,'11. Structures by Use'!$A$5:$E$25,4,FALSE)</f>
        <v>531</v>
      </c>
    </row>
    <row r="17" spans="2:31" s="113" customFormat="1">
      <c r="B17" s="59"/>
      <c r="C17" s="113" t="s">
        <v>1</v>
      </c>
      <c r="D17" s="7">
        <f>'16. Disposition by Method'!C10+'16. Disposition by Method'!C9</f>
        <v>242</v>
      </c>
      <c r="E17"/>
      <c r="F17"/>
      <c r="N17" s="76"/>
      <c r="R17" s="116" t="s">
        <v>202</v>
      </c>
      <c r="U17" s="194" t="s">
        <v>69</v>
      </c>
      <c r="V17" s="188">
        <f>VLOOKUP(U17,'11. Structures by Use'!$A$5:$E$25,2,FALSE)</f>
        <v>12069</v>
      </c>
      <c r="W17" s="189">
        <f>VLOOKUP($U17,'11. Structures by Use'!$A$5:$E$25,4,FALSE)</f>
        <v>132</v>
      </c>
    </row>
    <row r="18" spans="2:31" s="113" customFormat="1" ht="15.75" thickBot="1">
      <c r="B18" s="59"/>
      <c r="C18"/>
      <c r="D18"/>
      <c r="E18"/>
      <c r="F18"/>
      <c r="R18" s="116" t="s">
        <v>203</v>
      </c>
      <c r="U18" s="195" t="s">
        <v>210</v>
      </c>
      <c r="V18" s="190" t="e">
        <f>'11. Structures by Use'!B26-(SUM(Sheet2!V7:V17))</f>
        <v>#N/A</v>
      </c>
      <c r="W18" s="191" t="e">
        <f>'11. Structures by Use'!D26-SUM(W7:W17)</f>
        <v>#N/A</v>
      </c>
    </row>
    <row r="19" spans="2:31" s="113" customFormat="1" ht="15.75" customHeight="1" thickBot="1">
      <c r="B19" s="59"/>
      <c r="C19"/>
      <c r="D19"/>
      <c r="E19"/>
      <c r="F19"/>
      <c r="J19" s="573" t="s">
        <v>232</v>
      </c>
      <c r="K19" s="574"/>
      <c r="L19" s="574"/>
      <c r="M19" s="574"/>
      <c r="N19" s="574"/>
      <c r="O19" s="574"/>
      <c r="P19" s="574"/>
      <c r="Q19" s="575"/>
      <c r="R19" s="116" t="s">
        <v>204</v>
      </c>
      <c r="U19" s="196"/>
      <c r="V19" s="183"/>
      <c r="W19" s="110"/>
    </row>
    <row r="20" spans="2:31" s="113" customFormat="1">
      <c r="K20" s="212">
        <v>2007</v>
      </c>
      <c r="L20" s="212">
        <v>2008</v>
      </c>
      <c r="M20" s="212">
        <v>2009</v>
      </c>
      <c r="N20" s="212">
        <v>2010</v>
      </c>
      <c r="O20" s="212">
        <v>2011</v>
      </c>
      <c r="P20" s="212">
        <v>2012</v>
      </c>
      <c r="R20" s="116" t="s">
        <v>205</v>
      </c>
      <c r="U20" s="573" t="s">
        <v>229</v>
      </c>
      <c r="V20" s="574"/>
      <c r="W20" s="574"/>
      <c r="X20" s="574"/>
      <c r="Y20" s="574"/>
      <c r="Z20" s="574"/>
      <c r="AA20" s="575"/>
    </row>
    <row r="21" spans="2:31" s="113" customFormat="1">
      <c r="J21" s="113" t="s">
        <v>231</v>
      </c>
      <c r="K21" s="140" t="e">
        <f>'4. Building Use Trend'!#REF!</f>
        <v>#REF!</v>
      </c>
      <c r="L21" s="140" t="e">
        <f>'4. Building Use Trend'!#REF!</f>
        <v>#REF!</v>
      </c>
      <c r="M21" s="140">
        <f>'4. Building Use Trend'!D25</f>
        <v>24581642784.003002</v>
      </c>
      <c r="N21" s="140" t="e">
        <f>'4. Building Use Trend'!#REF!</f>
        <v>#REF!</v>
      </c>
      <c r="O21" s="213" t="e">
        <f>'4. Building Use Trend'!#REF!</f>
        <v>#REF!</v>
      </c>
      <c r="P21" s="76" t="e">
        <f>'4. Building Use Trend'!#REF!</f>
        <v>#REF!</v>
      </c>
      <c r="R21" s="116" t="s">
        <v>19</v>
      </c>
      <c r="U21" s="202"/>
      <c r="V21" s="114">
        <v>2007</v>
      </c>
      <c r="W21" s="114">
        <v>2008</v>
      </c>
      <c r="X21" s="114">
        <v>2009</v>
      </c>
      <c r="Y21" s="114">
        <v>2010</v>
      </c>
      <c r="Z21" s="114">
        <v>2011</v>
      </c>
      <c r="AA21" s="203">
        <v>2012</v>
      </c>
    </row>
    <row r="22" spans="2:31" s="113" customFormat="1">
      <c r="L22" s="171" t="e">
        <f>(K21-L21)/K21</f>
        <v>#REF!</v>
      </c>
      <c r="M22" s="171" t="e">
        <f>(L21-M21)/L21</f>
        <v>#REF!</v>
      </c>
      <c r="N22" s="171" t="e">
        <f>(M21-N21)/M21</f>
        <v>#REF!</v>
      </c>
      <c r="O22" s="171" t="e">
        <f>(N21-O21)/N21</f>
        <v>#REF!</v>
      </c>
      <c r="P22" s="171" t="e">
        <f>(O21-P21)/O21</f>
        <v>#REF!</v>
      </c>
      <c r="R22" s="116" t="s">
        <v>206</v>
      </c>
      <c r="U22" s="202" t="s">
        <v>218</v>
      </c>
      <c r="V22" s="118" t="e">
        <f>'5. Office Trend by Agency'!#REF!+'5. Office Trend by Agency'!#REF!+'5. Office Trend by Agency'!#REF!+'5. Office Trend by Agency'!#REF!+'5. Office Trend by Agency'!#REF!</f>
        <v>#REF!</v>
      </c>
      <c r="W22" s="114">
        <v>206011344.53999999</v>
      </c>
      <c r="X22" s="114">
        <v>205920863.35299999</v>
      </c>
      <c r="Y22" s="114">
        <v>224491553.76000002</v>
      </c>
      <c r="Z22" s="114">
        <v>244139629.19000003</v>
      </c>
      <c r="AA22" s="203">
        <v>240873170.54499999</v>
      </c>
    </row>
    <row r="23" spans="2:31" s="113" customFormat="1">
      <c r="J23" s="113" t="s">
        <v>75</v>
      </c>
      <c r="K23" s="7" t="e">
        <f>'4. Building Use Trend'!#REF!</f>
        <v>#REF!</v>
      </c>
      <c r="L23" s="7" t="e">
        <f>'4. Building Use Trend'!#REF!</f>
        <v>#REF!</v>
      </c>
      <c r="M23" s="7">
        <f>'4. Building Use Trend'!C25</f>
        <v>3301727086.4189992</v>
      </c>
      <c r="N23" s="76" t="e">
        <f>'4. Building Use Trend'!#REF!</f>
        <v>#REF!</v>
      </c>
      <c r="O23" s="7" t="e">
        <f>'4. Building Use Trend'!#REF!</f>
        <v>#REF!</v>
      </c>
      <c r="P23" s="7" t="e">
        <f>'4. Building Use Trend'!#REF!</f>
        <v>#REF!</v>
      </c>
      <c r="R23" s="116" t="s">
        <v>21</v>
      </c>
      <c r="U23" s="202" t="s">
        <v>223</v>
      </c>
      <c r="V23" s="118"/>
      <c r="W23" s="118" t="e">
        <f>W22-V22</f>
        <v>#REF!</v>
      </c>
      <c r="X23" s="118">
        <f>X22-W22</f>
        <v>-90481.187000006437</v>
      </c>
      <c r="Y23" s="118">
        <f>Y22-X22</f>
        <v>18570690.407000035</v>
      </c>
      <c r="Z23" s="118">
        <f>Z22-Y22</f>
        <v>19648075.430000007</v>
      </c>
      <c r="AA23" s="204">
        <f>AA22-Z22</f>
        <v>-3266458.6450000405</v>
      </c>
    </row>
    <row r="24" spans="2:31" s="113" customFormat="1">
      <c r="E24" s="171"/>
      <c r="L24" s="171" t="e">
        <f>(L23-K23)/K23</f>
        <v>#REF!</v>
      </c>
      <c r="M24" s="171" t="e">
        <f>(M23-L23)/L23</f>
        <v>#REF!</v>
      </c>
      <c r="N24" s="171" t="e">
        <f>(N23-M23)/M23</f>
        <v>#REF!</v>
      </c>
      <c r="O24" s="171" t="e">
        <f>(O23-N23)/N23</f>
        <v>#REF!</v>
      </c>
      <c r="P24" s="171" t="e">
        <f>(P23-O23)/O23</f>
        <v>#REF!</v>
      </c>
      <c r="R24" s="116" t="s">
        <v>23</v>
      </c>
      <c r="U24" s="202" t="s">
        <v>224</v>
      </c>
      <c r="V24" s="114"/>
      <c r="W24" s="205" t="e">
        <f>W23/V22</f>
        <v>#REF!</v>
      </c>
      <c r="X24" s="205">
        <f>X23/W22</f>
        <v>-4.3920487583846746E-4</v>
      </c>
      <c r="Y24" s="205">
        <f>Y23/X22</f>
        <v>9.0183627363513985E-2</v>
      </c>
      <c r="Z24" s="205">
        <f>Z23/Y22</f>
        <v>8.7522559761893853E-2</v>
      </c>
      <c r="AA24" s="206">
        <f>AA23/Z22</f>
        <v>-1.3379469182604275E-2</v>
      </c>
    </row>
    <row r="25" spans="2:31">
      <c r="J25" s="113"/>
      <c r="K25" s="113"/>
      <c r="L25" s="113"/>
      <c r="M25" s="113"/>
      <c r="N25" s="113"/>
      <c r="O25" s="113"/>
      <c r="P25" s="113"/>
      <c r="R25" s="116" t="s">
        <v>24</v>
      </c>
      <c r="U25" s="202" t="s">
        <v>222</v>
      </c>
      <c r="V25" s="118" t="e">
        <f>'5. Office Trend by Agency'!#REF!-V22</f>
        <v>#REF!</v>
      </c>
      <c r="W25" s="114">
        <v>522558355.46000004</v>
      </c>
      <c r="X25" s="114">
        <v>534921836.64700001</v>
      </c>
      <c r="Y25" s="114">
        <v>547654746.24000001</v>
      </c>
      <c r="Z25" s="114">
        <v>542853070.80999994</v>
      </c>
      <c r="AA25" s="203">
        <v>551436929.45500004</v>
      </c>
    </row>
    <row r="26" spans="2:31">
      <c r="R26" s="116" t="s">
        <v>207</v>
      </c>
      <c r="U26" s="202"/>
      <c r="V26" s="114"/>
      <c r="W26" s="118" t="e">
        <f>W25-V25</f>
        <v>#REF!</v>
      </c>
      <c r="X26" s="118">
        <f>X25-W25</f>
        <v>12363481.186999977</v>
      </c>
      <c r="Y26" s="118">
        <f>Y25-X25</f>
        <v>12732909.592999995</v>
      </c>
      <c r="Z26" s="118">
        <f>Z25-Y25</f>
        <v>-4801675.4300000668</v>
      </c>
      <c r="AA26" s="204">
        <f>AA25-Z25</f>
        <v>8583858.6450001001</v>
      </c>
    </row>
    <row r="27" spans="2:31" ht="15.75" thickBot="1">
      <c r="E27" s="113"/>
      <c r="F27" s="113"/>
      <c r="G27" s="113"/>
      <c r="H27" s="113"/>
      <c r="I27" s="113"/>
      <c r="R27" s="116" t="s">
        <v>26</v>
      </c>
      <c r="U27" s="202"/>
      <c r="V27" s="114"/>
      <c r="W27" s="205" t="e">
        <f>W26/V25</f>
        <v>#REF!</v>
      </c>
      <c r="X27" s="205">
        <f>X26/W25</f>
        <v>2.365952253527091E-2</v>
      </c>
      <c r="Y27" s="205">
        <f>Y26/X25</f>
        <v>2.3803308671809863E-2</v>
      </c>
      <c r="Z27" s="205">
        <f>Z26/Y25</f>
        <v>-8.7677053161077101E-3</v>
      </c>
      <c r="AA27" s="206">
        <f>AA26/Z25</f>
        <v>1.5812489799849495E-2</v>
      </c>
    </row>
    <row r="28" spans="2:31">
      <c r="E28" s="113"/>
      <c r="F28" s="113"/>
      <c r="G28" s="113"/>
      <c r="H28" s="113"/>
      <c r="I28" s="113"/>
      <c r="J28" s="573" t="s">
        <v>257</v>
      </c>
      <c r="K28" s="574"/>
      <c r="R28" s="116" t="s">
        <v>208</v>
      </c>
      <c r="U28" s="202" t="s">
        <v>225</v>
      </c>
      <c r="V28" s="118" t="e">
        <f>'5. Office Trend by Agency'!#REF!</f>
        <v>#REF!</v>
      </c>
      <c r="W28" s="118" t="e">
        <f>'5. Office Trend by Agency'!#REF!</f>
        <v>#REF!</v>
      </c>
      <c r="X28" s="118">
        <f>'5. Office Trend by Agency'!B28</f>
        <v>797917117.1099999</v>
      </c>
      <c r="Y28" s="118" t="e">
        <f>'5. Office Trend by Agency'!#REF!</f>
        <v>#REF!</v>
      </c>
      <c r="Z28" s="118" t="e">
        <f>'5. Office Trend by Agency'!#REF!</f>
        <v>#REF!</v>
      </c>
      <c r="AA28" s="204" t="e">
        <f>'5. Office Trend by Agency'!#REF!</f>
        <v>#REF!</v>
      </c>
    </row>
    <row r="29" spans="2:31">
      <c r="D29" s="113"/>
      <c r="E29" s="113"/>
      <c r="F29" s="113"/>
      <c r="G29" s="113"/>
      <c r="H29" s="113"/>
      <c r="I29" s="113"/>
      <c r="J29" s="57" t="s">
        <v>7</v>
      </c>
      <c r="K29" s="7">
        <v>905026265.73099995</v>
      </c>
      <c r="U29" s="202"/>
      <c r="V29" s="114"/>
      <c r="W29" s="118" t="e">
        <f>W28-V28</f>
        <v>#REF!</v>
      </c>
      <c r="X29" s="118" t="e">
        <f>X28-W28</f>
        <v>#REF!</v>
      </c>
      <c r="Y29" s="118" t="e">
        <f>Y28-X28</f>
        <v>#REF!</v>
      </c>
      <c r="Z29" s="118" t="e">
        <f>Z28-Y28</f>
        <v>#REF!</v>
      </c>
      <c r="AA29" s="204" t="e">
        <f>AA28-Z28</f>
        <v>#REF!</v>
      </c>
    </row>
    <row r="30" spans="2:31" ht="15.75" thickBot="1">
      <c r="D30" s="113"/>
      <c r="E30" s="113"/>
      <c r="F30" s="113"/>
      <c r="G30" s="113"/>
      <c r="H30" s="113"/>
      <c r="I30" s="113"/>
      <c r="J30" s="65" t="s">
        <v>6</v>
      </c>
      <c r="K30" s="7">
        <v>594285849</v>
      </c>
      <c r="U30" s="207"/>
      <c r="V30" s="208"/>
      <c r="W30" s="209" t="e">
        <f>W29/V28</f>
        <v>#REF!</v>
      </c>
      <c r="X30" s="209" t="e">
        <f>X29/W28</f>
        <v>#REF!</v>
      </c>
      <c r="Y30" s="209" t="e">
        <f>Y29/X28</f>
        <v>#REF!</v>
      </c>
      <c r="Z30" s="209" t="e">
        <f>Z29/Y28</f>
        <v>#REF!</v>
      </c>
      <c r="AA30" s="210" t="e">
        <f>AA29/Z28</f>
        <v>#REF!</v>
      </c>
    </row>
    <row r="31" spans="2:31">
      <c r="D31" s="113"/>
      <c r="E31" s="113"/>
      <c r="F31" s="113"/>
      <c r="G31" s="113"/>
      <c r="H31" s="113"/>
      <c r="I31" s="113"/>
      <c r="J31" s="57" t="s">
        <v>21</v>
      </c>
      <c r="K31" s="7">
        <v>547776682.32000005</v>
      </c>
      <c r="N31" s="192"/>
      <c r="O31" s="192"/>
      <c r="P31" s="192"/>
      <c r="Q31" s="192"/>
      <c r="R31" s="192"/>
      <c r="S31" s="192"/>
      <c r="T31" s="192"/>
      <c r="U31" s="573" t="s">
        <v>230</v>
      </c>
      <c r="V31" s="574"/>
      <c r="W31" s="574"/>
      <c r="X31" s="574"/>
      <c r="Y31" s="574"/>
      <c r="Z31" s="574"/>
      <c r="AA31" s="575"/>
    </row>
    <row r="32" spans="2:31">
      <c r="D32" s="113"/>
      <c r="E32" s="113"/>
      <c r="F32" s="113"/>
      <c r="G32" s="113"/>
      <c r="H32" s="113"/>
      <c r="I32" s="113"/>
      <c r="J32" s="57" t="s">
        <v>13</v>
      </c>
      <c r="K32" s="7">
        <v>422832285.22000003</v>
      </c>
      <c r="N32" s="192"/>
      <c r="O32" s="192"/>
      <c r="P32" s="192"/>
      <c r="Q32" s="192"/>
      <c r="R32" s="192"/>
      <c r="S32" s="192"/>
      <c r="T32" s="192"/>
      <c r="U32" s="202"/>
      <c r="V32" s="114">
        <v>2007</v>
      </c>
      <c r="W32" s="114">
        <v>2008</v>
      </c>
      <c r="X32" s="114">
        <v>2009</v>
      </c>
      <c r="Y32" s="114">
        <v>2010</v>
      </c>
      <c r="Z32" s="114">
        <v>2011</v>
      </c>
      <c r="AA32" s="203">
        <v>2012</v>
      </c>
      <c r="AB32" s="113"/>
      <c r="AC32" s="113"/>
      <c r="AD32" s="113"/>
      <c r="AE32" s="113"/>
    </row>
    <row r="33" spans="2:31">
      <c r="D33" s="113"/>
      <c r="E33" s="113"/>
      <c r="F33" s="113"/>
      <c r="G33" s="113"/>
      <c r="H33" s="113"/>
      <c r="I33" s="113"/>
      <c r="J33" s="57" t="s">
        <v>27</v>
      </c>
      <c r="K33" s="7">
        <v>164156963</v>
      </c>
      <c r="N33" s="192"/>
      <c r="O33" s="192"/>
      <c r="P33" s="192"/>
      <c r="Q33" s="192"/>
      <c r="R33" s="192"/>
      <c r="S33" s="192"/>
      <c r="T33" s="192"/>
      <c r="U33" s="202" t="s">
        <v>218</v>
      </c>
      <c r="V33" s="118" t="e">
        <f>'6. Warehouse Trend by Agency'!#REF!+'6. Warehouse Trend by Agency'!#REF!+'6. Warehouse Trend by Agency'!#REF!+'6. Warehouse Trend by Agency'!#REF!+'6. Warehouse Trend by Agency'!#REF!</f>
        <v>#REF!</v>
      </c>
      <c r="W33" s="118" t="e">
        <f>'6. Warehouse Trend by Agency'!#REF!+'6. Warehouse Trend by Agency'!#REF!+'6. Warehouse Trend by Agency'!#REF!+'6. Warehouse Trend by Agency'!#REF!+'6. Warehouse Trend by Agency'!#REF!</f>
        <v>#REF!</v>
      </c>
      <c r="X33" s="118">
        <f>'6. Warehouse Trend by Agency'!B6+'6. Warehouse Trend by Agency'!B7+'6. Warehouse Trend by Agency'!B9+'6. Warehouse Trend by Agency'!B21+'6. Warehouse Trend by Agency'!B10</f>
        <v>91135102.670000017</v>
      </c>
      <c r="Y33" s="118" t="e">
        <f>'6. Warehouse Trend by Agency'!#REF!+'6. Warehouse Trend by Agency'!#REF!+'6. Warehouse Trend by Agency'!#REF!+'6. Warehouse Trend by Agency'!#REF!+'6. Warehouse Trend by Agency'!#REF!</f>
        <v>#REF!</v>
      </c>
      <c r="Z33" s="118" t="e">
        <f>'6. Warehouse Trend by Agency'!#REF!+'6. Warehouse Trend by Agency'!#REF!+'6. Warehouse Trend by Agency'!#REF!+'6. Warehouse Trend by Agency'!#REF!+'6. Warehouse Trend by Agency'!#REF!</f>
        <v>#REF!</v>
      </c>
      <c r="AA33" s="204" t="e">
        <f>'6. Warehouse Trend by Agency'!#REF!+'6. Warehouse Trend by Agency'!#REF!+'6. Warehouse Trend by Agency'!#REF!+'6. Warehouse Trend by Agency'!#REF!+'6. Warehouse Trend by Agency'!#REF!</f>
        <v>#REF!</v>
      </c>
      <c r="AB33" s="113"/>
      <c r="AC33" s="113"/>
      <c r="AD33" s="113"/>
      <c r="AE33" s="113"/>
    </row>
    <row r="34" spans="2:31">
      <c r="D34" s="113"/>
      <c r="E34" s="113"/>
      <c r="F34" s="113"/>
      <c r="G34" s="113"/>
      <c r="H34" s="113"/>
      <c r="I34" s="113"/>
      <c r="J34" s="131" t="s">
        <v>252</v>
      </c>
      <c r="K34" s="7">
        <f>('7. Buildings'!C28+'7. Buildings'!F28)-SUM(K29:K33)</f>
        <v>652977840.01600027</v>
      </c>
      <c r="N34" s="192"/>
      <c r="O34" s="192"/>
      <c r="P34" s="192"/>
      <c r="Q34" s="192"/>
      <c r="R34" s="192"/>
      <c r="S34" s="192"/>
      <c r="T34" s="192"/>
      <c r="U34" s="202" t="s">
        <v>223</v>
      </c>
      <c r="V34" s="118"/>
      <c r="W34" s="118" t="e">
        <f>W33-V33</f>
        <v>#REF!</v>
      </c>
      <c r="X34" s="118" t="e">
        <f>X33-W33</f>
        <v>#REF!</v>
      </c>
      <c r="Y34" s="118" t="e">
        <f>Y33-X33</f>
        <v>#REF!</v>
      </c>
      <c r="Z34" s="118" t="e">
        <f>Z33-Y33</f>
        <v>#REF!</v>
      </c>
      <c r="AA34" s="204" t="e">
        <f>AA33-Z33</f>
        <v>#REF!</v>
      </c>
      <c r="AB34" s="113"/>
      <c r="AC34" s="113"/>
      <c r="AD34" s="113"/>
      <c r="AE34" s="113"/>
    </row>
    <row r="35" spans="2:31">
      <c r="D35" s="113"/>
      <c r="E35" s="113"/>
      <c r="F35" s="113"/>
      <c r="G35" s="113"/>
      <c r="H35" s="113"/>
      <c r="I35" s="113"/>
      <c r="J35" s="65"/>
      <c r="K35" s="7"/>
      <c r="N35" s="192"/>
      <c r="O35" s="192"/>
      <c r="P35" s="192"/>
      <c r="Q35" s="192"/>
      <c r="R35" s="192"/>
      <c r="S35" s="192"/>
      <c r="T35" s="192"/>
      <c r="U35" s="202" t="s">
        <v>224</v>
      </c>
      <c r="V35" s="114"/>
      <c r="W35" s="205" t="e">
        <f>W34/V33</f>
        <v>#REF!</v>
      </c>
      <c r="X35" s="205" t="e">
        <f>X34/W33</f>
        <v>#REF!</v>
      </c>
      <c r="Y35" s="205" t="e">
        <f>Y34/X33</f>
        <v>#REF!</v>
      </c>
      <c r="Z35" s="205" t="e">
        <f>Z34/Y33</f>
        <v>#REF!</v>
      </c>
      <c r="AA35" s="206" t="e">
        <f>AA34/Z33</f>
        <v>#REF!</v>
      </c>
      <c r="AB35" s="113"/>
      <c r="AC35" s="113"/>
      <c r="AD35" s="113"/>
      <c r="AE35" s="113"/>
    </row>
    <row r="36" spans="2:31">
      <c r="D36" s="113"/>
      <c r="E36" s="113"/>
      <c r="F36" s="113"/>
      <c r="G36" s="113"/>
      <c r="H36" s="113"/>
      <c r="I36" s="113"/>
      <c r="J36" s="57"/>
      <c r="K36" s="7"/>
      <c r="N36" s="192"/>
      <c r="O36" s="192"/>
      <c r="P36" s="192"/>
      <c r="Q36" s="192"/>
      <c r="R36" s="192"/>
      <c r="S36" s="192"/>
      <c r="T36" s="192"/>
      <c r="U36" s="202" t="s">
        <v>222</v>
      </c>
      <c r="V36" s="118" t="e">
        <f>'6. Warehouse Trend by Agency'!#REF!-V33</f>
        <v>#REF!</v>
      </c>
      <c r="W36" s="118" t="e">
        <f>'6. Warehouse Trend by Agency'!#REF!-W33</f>
        <v>#REF!</v>
      </c>
      <c r="X36" s="118">
        <f>'6. Warehouse Trend by Agency'!B28-X33</f>
        <v>94021943.924999982</v>
      </c>
      <c r="Y36" s="118" t="e">
        <f>'6. Warehouse Trend by Agency'!#REF!-Y33</f>
        <v>#REF!</v>
      </c>
      <c r="Z36" s="118" t="e">
        <f>'6. Warehouse Trend by Agency'!#REF!-Z33</f>
        <v>#REF!</v>
      </c>
      <c r="AA36" s="204" t="e">
        <f>'6. Warehouse Trend by Agency'!#REF!-AA33</f>
        <v>#REF!</v>
      </c>
      <c r="AB36" s="113"/>
      <c r="AC36" s="113"/>
      <c r="AD36" s="113"/>
      <c r="AE36" s="113"/>
    </row>
    <row r="37" spans="2:31" ht="15.75" thickBot="1">
      <c r="D37" s="113"/>
      <c r="E37" s="113"/>
      <c r="F37" s="113"/>
      <c r="G37" s="113"/>
      <c r="H37" s="113"/>
      <c r="I37" s="113"/>
      <c r="J37" s="57"/>
      <c r="K37" s="7"/>
      <c r="N37" s="192"/>
      <c r="O37" s="192"/>
      <c r="P37" s="192"/>
      <c r="Q37" s="192"/>
      <c r="R37" s="192"/>
      <c r="S37" s="192"/>
      <c r="T37" s="192"/>
      <c r="U37" s="202"/>
      <c r="V37" s="114"/>
      <c r="W37" s="118" t="e">
        <f>W36-V36</f>
        <v>#REF!</v>
      </c>
      <c r="X37" s="118" t="e">
        <f>X36-W36</f>
        <v>#REF!</v>
      </c>
      <c r="Y37" s="118" t="e">
        <f>Y36-X36</f>
        <v>#REF!</v>
      </c>
      <c r="Z37" s="118" t="e">
        <f>Z36-Y36</f>
        <v>#REF!</v>
      </c>
      <c r="AA37" s="204" t="e">
        <f>AA36-Z36</f>
        <v>#REF!</v>
      </c>
      <c r="AB37" s="113"/>
      <c r="AC37" s="113"/>
      <c r="AD37" s="113"/>
      <c r="AE37" s="113"/>
    </row>
    <row r="38" spans="2:31">
      <c r="D38" s="113"/>
      <c r="E38" s="113"/>
      <c r="F38" s="113"/>
      <c r="G38" s="113"/>
      <c r="H38" s="113"/>
      <c r="I38" s="113"/>
      <c r="J38" s="573" t="s">
        <v>167</v>
      </c>
      <c r="K38" s="574"/>
      <c r="N38" s="192"/>
      <c r="O38" s="192"/>
      <c r="P38" s="192"/>
      <c r="Q38" s="192"/>
      <c r="R38" s="192"/>
      <c r="S38" s="192"/>
      <c r="T38" s="192"/>
      <c r="U38" s="202"/>
      <c r="V38" s="114"/>
      <c r="W38" s="205" t="e">
        <f>W37/V36</f>
        <v>#REF!</v>
      </c>
      <c r="X38" s="205" t="e">
        <f>X37/W36</f>
        <v>#REF!</v>
      </c>
      <c r="Y38" s="205" t="e">
        <f>Y37/X36</f>
        <v>#REF!</v>
      </c>
      <c r="Z38" s="205" t="e">
        <f>Z37/Y36</f>
        <v>#REF!</v>
      </c>
      <c r="AA38" s="206" t="e">
        <f>AA37/Z36</f>
        <v>#REF!</v>
      </c>
      <c r="AB38" s="113"/>
      <c r="AC38" s="113"/>
      <c r="AD38" s="113"/>
      <c r="AE38" s="113"/>
    </row>
    <row r="39" spans="2:31">
      <c r="D39" s="113"/>
      <c r="E39" s="113"/>
      <c r="F39" s="113"/>
      <c r="G39" s="113"/>
      <c r="H39" s="113"/>
      <c r="I39" s="113"/>
      <c r="J39" s="113" t="s">
        <v>5</v>
      </c>
      <c r="K39" s="7">
        <f>'10. Structures by Agency'!B5+'10. Structures by Agency'!D5</f>
        <v>17751</v>
      </c>
      <c r="N39" s="192"/>
      <c r="O39" s="192"/>
      <c r="P39" s="192"/>
      <c r="Q39" s="192"/>
      <c r="R39" s="192"/>
      <c r="S39" s="192"/>
      <c r="T39" s="192"/>
      <c r="U39" s="202" t="s">
        <v>225</v>
      </c>
      <c r="V39" s="118" t="e">
        <f>'6. Warehouse Trend by Agency'!#REF!</f>
        <v>#REF!</v>
      </c>
      <c r="W39" s="118" t="e">
        <f>'6. Warehouse Trend by Agency'!#REF!</f>
        <v>#REF!</v>
      </c>
      <c r="X39" s="118">
        <f>'6. Warehouse Trend by Agency'!B28</f>
        <v>185157046.595</v>
      </c>
      <c r="Y39" s="118" t="e">
        <f>'6. Warehouse Trend by Agency'!#REF!</f>
        <v>#REF!</v>
      </c>
      <c r="Z39" s="118" t="e">
        <f>'6. Warehouse Trend by Agency'!#REF!</f>
        <v>#REF!</v>
      </c>
      <c r="AA39" s="204" t="e">
        <f>'6. Warehouse Trend by Agency'!#REF!</f>
        <v>#REF!</v>
      </c>
      <c r="AB39" s="113"/>
      <c r="AC39" s="113"/>
      <c r="AD39" s="113"/>
      <c r="AE39" s="113"/>
    </row>
    <row r="40" spans="2:31">
      <c r="D40" s="113"/>
      <c r="E40" s="113"/>
      <c r="F40" s="113"/>
      <c r="G40" s="113"/>
      <c r="H40" s="113"/>
      <c r="I40" s="113"/>
      <c r="J40" s="113" t="s">
        <v>6</v>
      </c>
      <c r="K40" s="7">
        <f>'10. Structures by Agency'!B6+'10. Structures by Agency'!D6</f>
        <v>74369</v>
      </c>
      <c r="N40" s="192"/>
      <c r="O40" s="192"/>
      <c r="P40" s="192"/>
      <c r="Q40" s="192"/>
      <c r="R40" s="192"/>
      <c r="S40" s="192"/>
      <c r="T40" s="192"/>
      <c r="U40" s="202"/>
      <c r="V40" s="114"/>
      <c r="W40" s="118" t="e">
        <f>W39-V39</f>
        <v>#REF!</v>
      </c>
      <c r="X40" s="118" t="e">
        <f>X39-W39</f>
        <v>#REF!</v>
      </c>
      <c r="Y40" s="118" t="e">
        <f>Y39-X39</f>
        <v>#REF!</v>
      </c>
      <c r="Z40" s="118" t="e">
        <f>Z39-Y39</f>
        <v>#REF!</v>
      </c>
      <c r="AA40" s="204" t="e">
        <f>AA39-Z39</f>
        <v>#REF!</v>
      </c>
      <c r="AB40" s="113"/>
      <c r="AC40" s="113"/>
      <c r="AD40" s="113"/>
      <c r="AE40" s="113"/>
    </row>
    <row r="41" spans="2:31">
      <c r="C41" s="113"/>
      <c r="D41" s="113"/>
      <c r="E41" s="113"/>
      <c r="F41" s="113"/>
      <c r="G41" s="113"/>
      <c r="H41" s="113"/>
      <c r="I41" s="113"/>
      <c r="J41" s="113" t="s">
        <v>7</v>
      </c>
      <c r="K41" s="7">
        <f>'10. Structures by Agency'!B7+'10. Structures by Agency'!D7</f>
        <v>181889</v>
      </c>
      <c r="N41" s="192"/>
      <c r="O41" s="192"/>
      <c r="P41" s="192"/>
      <c r="Q41" s="192"/>
      <c r="R41" s="192"/>
      <c r="S41" s="192"/>
      <c r="T41" s="192"/>
      <c r="U41" s="202"/>
      <c r="V41" s="114"/>
      <c r="W41" s="205" t="e">
        <f>W40/V39</f>
        <v>#REF!</v>
      </c>
      <c r="X41" s="205" t="e">
        <f>X40/W39</f>
        <v>#REF!</v>
      </c>
      <c r="Y41" s="205" t="e">
        <f>Y40/X39</f>
        <v>#REF!</v>
      </c>
      <c r="Z41" s="205" t="e">
        <f>Z40/Y39</f>
        <v>#REF!</v>
      </c>
      <c r="AA41" s="206" t="e">
        <f>AA40/Z39</f>
        <v>#REF!</v>
      </c>
      <c r="AB41" s="113"/>
      <c r="AC41" s="113"/>
      <c r="AD41" s="113"/>
      <c r="AE41" s="113"/>
    </row>
    <row r="42" spans="2:31" ht="15.75" thickBot="1">
      <c r="C42" s="113"/>
      <c r="D42" s="113"/>
      <c r="E42" s="113"/>
      <c r="F42" s="113"/>
      <c r="G42" s="113"/>
      <c r="H42" s="113"/>
      <c r="I42" s="113"/>
      <c r="J42" s="11" t="s">
        <v>15</v>
      </c>
      <c r="K42" s="21">
        <f>'10. Structures by Agency'!B15+'10. Structures by Agency'!D15</f>
        <v>37256</v>
      </c>
      <c r="N42" s="192"/>
      <c r="O42" s="192"/>
      <c r="P42" s="192"/>
      <c r="Q42" s="192"/>
      <c r="R42" s="192"/>
      <c r="S42" s="192"/>
      <c r="T42" s="192"/>
      <c r="U42" s="207"/>
      <c r="V42" s="208"/>
      <c r="W42" s="208"/>
      <c r="X42" s="208"/>
      <c r="Y42" s="208"/>
      <c r="Z42" s="208"/>
      <c r="AA42" s="211"/>
      <c r="AB42" s="113"/>
      <c r="AC42" s="113"/>
      <c r="AD42" s="113"/>
      <c r="AE42" s="113"/>
    </row>
    <row r="43" spans="2:31">
      <c r="C43" s="113"/>
      <c r="D43" s="113"/>
      <c r="E43" s="113"/>
      <c r="F43" s="113"/>
      <c r="G43" s="113"/>
      <c r="H43" s="113"/>
      <c r="I43" s="113"/>
      <c r="J43" s="11" t="s">
        <v>16</v>
      </c>
      <c r="K43" s="21">
        <f>'10. Structures by Agency'!B16+'10. Structures by Agency'!D16</f>
        <v>75474</v>
      </c>
      <c r="N43" s="192"/>
      <c r="O43" s="192"/>
      <c r="P43" s="192"/>
      <c r="Q43" s="192"/>
      <c r="R43" s="192"/>
      <c r="S43" s="192"/>
      <c r="T43" s="192"/>
      <c r="U43" s="113"/>
      <c r="X43" s="113"/>
      <c r="Y43" s="113"/>
      <c r="Z43" s="113"/>
      <c r="AA43" s="113"/>
      <c r="AB43" s="113"/>
      <c r="AC43" s="113"/>
      <c r="AD43" s="113"/>
      <c r="AE43" s="113"/>
    </row>
    <row r="44" spans="2:31">
      <c r="C44" s="113"/>
      <c r="D44" s="113"/>
      <c r="E44" s="113"/>
      <c r="F44" s="113"/>
      <c r="G44" s="113"/>
      <c r="H44" s="113"/>
      <c r="I44" s="113"/>
      <c r="J44" s="11" t="s">
        <v>21</v>
      </c>
      <c r="K44" s="21">
        <f>'10. Structures by Agency'!B21+'10. Structures by Agency'!D21</f>
        <v>65381</v>
      </c>
      <c r="N44" s="192"/>
      <c r="O44" s="192"/>
      <c r="P44" s="192"/>
      <c r="Q44" s="192"/>
      <c r="R44" s="192"/>
      <c r="S44" s="192"/>
      <c r="T44" s="192"/>
      <c r="U44" s="113"/>
      <c r="X44" s="113"/>
      <c r="Y44" s="113"/>
      <c r="Z44" s="113"/>
      <c r="AA44" s="113"/>
      <c r="AB44" s="113"/>
      <c r="AC44" s="113"/>
      <c r="AD44" s="113"/>
      <c r="AE44" s="113"/>
    </row>
    <row r="45" spans="2:31">
      <c r="C45" s="113"/>
      <c r="D45" s="113"/>
      <c r="E45" s="113"/>
      <c r="F45" s="113"/>
      <c r="G45" s="113"/>
      <c r="H45" s="113"/>
      <c r="I45" s="113"/>
      <c r="J45" s="11" t="s">
        <v>25</v>
      </c>
      <c r="K45" s="21">
        <f>'10. Structures by Agency'!B24+'10. Structures by Agency'!D24</f>
        <v>42731</v>
      </c>
      <c r="N45" s="192"/>
      <c r="O45" s="192"/>
      <c r="P45" s="192"/>
      <c r="Q45" s="192"/>
      <c r="R45" s="192"/>
      <c r="S45" s="192"/>
      <c r="T45" s="192"/>
    </row>
    <row r="46" spans="2:31">
      <c r="C46" s="113"/>
      <c r="D46" s="113"/>
      <c r="E46" s="113"/>
      <c r="F46" s="113"/>
      <c r="G46" s="113"/>
      <c r="H46" s="113"/>
      <c r="I46" s="113"/>
      <c r="J46" s="11" t="s">
        <v>56</v>
      </c>
      <c r="K46" s="21">
        <f>('10. Structures by Agency'!B26+'10. Structures by Agency'!D26)-SUM(K39:K45)</f>
        <v>22992</v>
      </c>
      <c r="N46" s="192"/>
      <c r="O46" s="192"/>
      <c r="P46" s="192"/>
      <c r="Q46" s="192"/>
      <c r="R46" s="192"/>
      <c r="S46" s="192"/>
      <c r="T46" s="192"/>
    </row>
    <row r="47" spans="2:31" ht="15.75" thickBot="1">
      <c r="C47" s="113"/>
      <c r="D47" s="113"/>
      <c r="E47" s="113"/>
      <c r="F47" s="113"/>
      <c r="G47" s="113"/>
      <c r="H47" s="113"/>
      <c r="I47" s="113"/>
      <c r="J47" s="79"/>
      <c r="K47" s="7"/>
      <c r="N47" s="192"/>
      <c r="O47" s="192"/>
      <c r="P47" s="192"/>
      <c r="Q47" s="192"/>
      <c r="R47" s="192"/>
      <c r="S47" s="192"/>
      <c r="T47" s="192"/>
    </row>
    <row r="48" spans="2:31">
      <c r="B48" s="573" t="s">
        <v>168</v>
      </c>
      <c r="C48" s="574"/>
      <c r="D48" s="575"/>
      <c r="E48" s="113"/>
      <c r="F48" s="113"/>
      <c r="G48" s="113"/>
      <c r="H48" s="113"/>
      <c r="I48" s="113"/>
      <c r="J48" s="79"/>
      <c r="K48" s="7"/>
      <c r="N48" s="192"/>
      <c r="O48" s="192"/>
      <c r="P48" s="192"/>
      <c r="Q48" s="192"/>
      <c r="R48" s="192"/>
      <c r="S48" s="192"/>
      <c r="T48" s="192"/>
    </row>
    <row r="49" spans="2:20">
      <c r="B49" s="132" t="s">
        <v>7</v>
      </c>
      <c r="C49" s="115">
        <v>13719631.528999999</v>
      </c>
      <c r="D49" s="113"/>
      <c r="E49" s="113"/>
      <c r="F49" s="113"/>
      <c r="G49" s="113"/>
      <c r="H49" s="113"/>
      <c r="I49" s="113"/>
      <c r="J49" s="79"/>
      <c r="K49" s="7"/>
      <c r="N49" s="192"/>
      <c r="O49" s="192"/>
      <c r="P49" s="192"/>
      <c r="Q49" s="192"/>
      <c r="R49" s="192"/>
      <c r="S49" s="192"/>
      <c r="T49" s="192"/>
    </row>
    <row r="50" spans="2:20" ht="15.75" thickBot="1">
      <c r="B50" s="135" t="s">
        <v>6</v>
      </c>
      <c r="C50" s="115">
        <v>8409287.4100000001</v>
      </c>
      <c r="D50" s="113"/>
      <c r="E50" s="113"/>
      <c r="F50" s="113"/>
      <c r="G50" s="113"/>
      <c r="H50" s="113"/>
      <c r="I50" s="113"/>
      <c r="J50" s="4"/>
      <c r="K50" s="4"/>
      <c r="L50" s="4"/>
      <c r="N50" s="192"/>
      <c r="O50" s="192"/>
      <c r="P50" s="192"/>
      <c r="Q50" s="192"/>
      <c r="R50" s="192"/>
      <c r="S50" s="192"/>
      <c r="T50" s="192"/>
    </row>
    <row r="51" spans="2:20">
      <c r="B51" s="132" t="s">
        <v>9</v>
      </c>
      <c r="C51" s="115">
        <v>7686160.3620000007</v>
      </c>
      <c r="D51" s="113"/>
      <c r="E51" s="113"/>
      <c r="F51" s="113"/>
      <c r="G51" s="113"/>
      <c r="H51" s="113"/>
      <c r="I51" s="113"/>
      <c r="N51" s="192"/>
      <c r="O51" s="192"/>
      <c r="P51" s="192"/>
      <c r="Q51" s="573" t="s">
        <v>259</v>
      </c>
      <c r="R51" s="574"/>
      <c r="S51" s="575"/>
      <c r="T51" s="192"/>
    </row>
    <row r="52" spans="2:20">
      <c r="B52" s="135" t="s">
        <v>16</v>
      </c>
      <c r="C52" s="115">
        <v>6338307.2319999998</v>
      </c>
      <c r="D52" s="113"/>
      <c r="E52" s="113"/>
      <c r="F52" s="113"/>
      <c r="G52" s="113"/>
      <c r="H52" s="113"/>
      <c r="I52" s="113"/>
      <c r="N52" s="192"/>
      <c r="O52" s="192"/>
      <c r="P52" s="192"/>
      <c r="Q52" s="58" t="s">
        <v>299</v>
      </c>
      <c r="R52" s="115">
        <f>VLOOKUP(Q52,'15. Dispositions by Agency '!$A$4:$G$26,5,FALSE)</f>
        <v>4231</v>
      </c>
      <c r="S52" s="192"/>
      <c r="T52" s="192"/>
    </row>
    <row r="53" spans="2:20">
      <c r="B53" s="132" t="s">
        <v>21</v>
      </c>
      <c r="C53" s="115">
        <v>4385615.841</v>
      </c>
      <c r="D53" s="113"/>
      <c r="E53" s="113"/>
      <c r="F53" s="113"/>
      <c r="G53" s="113"/>
      <c r="H53" s="113"/>
      <c r="I53" s="113"/>
      <c r="N53" s="192"/>
      <c r="O53" s="192"/>
      <c r="P53" s="192"/>
      <c r="Q53" s="172" t="s">
        <v>298</v>
      </c>
      <c r="R53" s="115">
        <f>VLOOKUP(Q53,'15. Dispositions by Agency '!$A$4:$G$26,5,FALSE)</f>
        <v>5526</v>
      </c>
      <c r="S53" s="192"/>
      <c r="T53" s="192"/>
    </row>
    <row r="54" spans="2:20">
      <c r="B54" s="132" t="s">
        <v>258</v>
      </c>
      <c r="C54" s="115">
        <f>('12. Land by Agency'!B27+'12. Land by Agency'!D27)-SUM(C49:C53)</f>
        <v>-64523.201999992132</v>
      </c>
      <c r="D54" s="113"/>
      <c r="E54" s="113"/>
      <c r="F54" s="113"/>
      <c r="G54" s="113"/>
      <c r="H54" s="113"/>
      <c r="I54" s="113"/>
      <c r="N54" s="192"/>
      <c r="O54" s="192"/>
      <c r="P54" s="192"/>
      <c r="Q54" s="172" t="s">
        <v>300</v>
      </c>
      <c r="R54" s="115">
        <f>VLOOKUP(Q54,'15. Dispositions by Agency '!$A$4:$G$26,5,FALSE)</f>
        <v>5847</v>
      </c>
      <c r="S54" s="192"/>
      <c r="T54" s="192"/>
    </row>
    <row r="55" spans="2:20">
      <c r="B55" s="132"/>
      <c r="C55" s="115"/>
      <c r="O55" s="113"/>
      <c r="P55" s="113"/>
      <c r="Q55" s="172" t="s">
        <v>23</v>
      </c>
      <c r="R55" s="115">
        <f>VLOOKUP(Q55,'15. Dispositions by Agency '!$A$4:$G$26,5,FALSE)</f>
        <v>1648</v>
      </c>
      <c r="S55" s="113"/>
      <c r="T55" s="113"/>
    </row>
    <row r="56" spans="2:20">
      <c r="B56" s="135"/>
      <c r="C56" s="115"/>
      <c r="O56" s="113"/>
      <c r="P56" s="113"/>
      <c r="Q56" s="172" t="s">
        <v>25</v>
      </c>
      <c r="R56" s="115">
        <f>VLOOKUP(Q56,'15. Dispositions by Agency '!$A$4:$G$26,5,FALSE)</f>
        <v>1064</v>
      </c>
      <c r="S56" s="113"/>
      <c r="T56" s="113"/>
    </row>
    <row r="57" spans="2:20">
      <c r="B57" s="135"/>
      <c r="C57" s="115"/>
      <c r="Q57" s="69" t="s">
        <v>16</v>
      </c>
      <c r="R57" s="115">
        <f>VLOOKUP(Q57,'15. Dispositions by Agency '!$A$4:$G$26,5,FALSE)</f>
        <v>254</v>
      </c>
    </row>
    <row r="58" spans="2:20">
      <c r="B58" s="132"/>
      <c r="C58" s="115"/>
      <c r="Q58" s="172" t="s">
        <v>5</v>
      </c>
      <c r="R58" s="115">
        <f>VLOOKUP(Q58,'15. Dispositions by Agency '!$A$4:$G$26,5,FALSE)</f>
        <v>761</v>
      </c>
    </row>
    <row r="59" spans="2:20">
      <c r="B59" s="132"/>
      <c r="C59" s="115"/>
      <c r="Q59" s="172" t="s">
        <v>56</v>
      </c>
      <c r="R59" s="115" t="e">
        <f>'15. Dispositions by Agency '!#REF!-SUM(R52:R58)</f>
        <v>#REF!</v>
      </c>
    </row>
    <row r="60" spans="2:20">
      <c r="B60" s="135"/>
      <c r="C60" s="115"/>
      <c r="Q60" s="172"/>
      <c r="R60" s="6"/>
    </row>
    <row r="61" spans="2:20" ht="15.75" thickBot="1">
      <c r="B61" s="135"/>
      <c r="C61" s="115"/>
    </row>
    <row r="62" spans="2:20">
      <c r="B62" s="135"/>
      <c r="C62" s="115"/>
      <c r="Q62" s="573" t="s">
        <v>260</v>
      </c>
      <c r="R62" s="574"/>
      <c r="S62" s="575"/>
    </row>
    <row r="63" spans="2:20">
      <c r="B63" s="135"/>
      <c r="C63" s="115"/>
      <c r="Q63" s="113" t="s">
        <v>52</v>
      </c>
      <c r="R63" s="7">
        <f>'16. Disposition by Method'!C5</f>
        <v>5412</v>
      </c>
    </row>
    <row r="64" spans="2:20">
      <c r="B64" s="135"/>
      <c r="C64" s="115"/>
      <c r="Q64" s="113" t="s">
        <v>53</v>
      </c>
      <c r="R64" s="7">
        <f>'16. Disposition by Method'!C6</f>
        <v>411</v>
      </c>
    </row>
    <row r="65" spans="1:18">
      <c r="B65" s="132"/>
      <c r="C65" s="115"/>
      <c r="Q65" s="7" t="s">
        <v>57</v>
      </c>
      <c r="R65" s="7">
        <f>'16. Disposition by Method'!C7+'16. Disposition by Method'!C8+'16. Disposition by Method'!C14</f>
        <v>9409</v>
      </c>
    </row>
    <row r="66" spans="1:18">
      <c r="B66" s="135"/>
      <c r="C66" s="115"/>
      <c r="Q66" s="113" t="s">
        <v>248</v>
      </c>
      <c r="R66" s="7">
        <f>'16. Disposition by Method'!C9+'16. Disposition by Method'!C10</f>
        <v>242</v>
      </c>
    </row>
    <row r="67" spans="1:18">
      <c r="B67" s="135"/>
      <c r="C67" s="115"/>
      <c r="Q67" s="113" t="s">
        <v>59</v>
      </c>
      <c r="R67" s="7">
        <f>'16. Disposition by Method'!C11+'16. Disposition by Method'!C12+'16. Disposition by Method'!C15+'16. Disposition by Method'!C16</f>
        <v>3649</v>
      </c>
    </row>
    <row r="68" spans="1:18">
      <c r="B68" s="132"/>
      <c r="C68" s="115"/>
      <c r="Q68" s="113" t="s">
        <v>56</v>
      </c>
      <c r="R68" s="7">
        <f>'16. Disposition by Method'!C13</f>
        <v>4</v>
      </c>
    </row>
    <row r="69" spans="1:18">
      <c r="B69" s="132"/>
      <c r="C69" s="115"/>
      <c r="H69" s="184">
        <v>2007</v>
      </c>
      <c r="I69" s="184">
        <v>2008</v>
      </c>
      <c r="J69" s="184">
        <v>2009</v>
      </c>
      <c r="K69" s="184">
        <v>2010</v>
      </c>
      <c r="L69" s="184">
        <v>2011</v>
      </c>
      <c r="M69" s="184">
        <v>2012</v>
      </c>
    </row>
    <row r="70" spans="1:18">
      <c r="A70" s="176"/>
      <c r="B70" s="175"/>
      <c r="C70" s="174"/>
      <c r="H70" s="7">
        <v>2791827000</v>
      </c>
      <c r="I70" s="7">
        <v>2710128800</v>
      </c>
      <c r="J70" s="7">
        <v>2704898400</v>
      </c>
      <c r="K70" s="7">
        <v>2793000000</v>
      </c>
      <c r="L70" s="7">
        <v>2752533000</v>
      </c>
      <c r="M70" s="7">
        <v>2748454600</v>
      </c>
    </row>
    <row r="71" spans="1:18">
      <c r="A71" s="176"/>
      <c r="B71" s="175"/>
      <c r="C71" s="172"/>
      <c r="H71" s="7">
        <v>538158600</v>
      </c>
      <c r="I71" s="7">
        <v>550620000</v>
      </c>
      <c r="J71" s="7">
        <v>634513500</v>
      </c>
      <c r="K71" s="7">
        <v>557000000</v>
      </c>
      <c r="L71" s="7">
        <v>556789000</v>
      </c>
      <c r="M71" s="7">
        <v>545849900</v>
      </c>
    </row>
    <row r="72" spans="1:18">
      <c r="A72" s="176"/>
      <c r="H72" s="115"/>
      <c r="I72" s="115"/>
      <c r="J72" s="98"/>
      <c r="K72" s="98"/>
      <c r="L72" s="98"/>
      <c r="M72" s="97"/>
    </row>
    <row r="73" spans="1:18">
      <c r="A73" s="176"/>
      <c r="G73" s="113"/>
      <c r="H73" s="115"/>
      <c r="I73" s="115"/>
      <c r="J73" s="76"/>
      <c r="K73" s="76"/>
      <c r="L73" s="171"/>
    </row>
    <row r="74" spans="1:18">
      <c r="A74" s="176"/>
      <c r="G74" s="255"/>
      <c r="H74" s="115"/>
    </row>
    <row r="75" spans="1:18">
      <c r="A75" s="176"/>
      <c r="B75" s="175"/>
      <c r="C75" s="172"/>
      <c r="H75" s="115"/>
    </row>
    <row r="76" spans="1:18">
      <c r="A76" s="176"/>
      <c r="B76" s="175"/>
      <c r="C76" s="174"/>
      <c r="H76" s="214"/>
    </row>
    <row r="77" spans="1:18">
      <c r="A77" s="176"/>
      <c r="B77" s="175"/>
      <c r="C77" s="172"/>
      <c r="H77" s="214"/>
    </row>
    <row r="78" spans="1:18">
      <c r="A78" s="176"/>
      <c r="B78" s="175"/>
      <c r="C78" s="172"/>
      <c r="H78" s="214"/>
    </row>
    <row r="79" spans="1:18">
      <c r="A79" s="176"/>
      <c r="B79" s="175"/>
      <c r="C79" s="174"/>
      <c r="H79" s="214"/>
    </row>
    <row r="80" spans="1:18">
      <c r="A80" s="176"/>
      <c r="B80" s="175"/>
      <c r="C80" s="172"/>
      <c r="H80" s="214"/>
    </row>
    <row r="81" spans="1:13">
      <c r="A81" s="176"/>
      <c r="B81" s="175"/>
      <c r="C81" s="172"/>
      <c r="H81" s="214"/>
    </row>
    <row r="82" spans="1:13">
      <c r="A82" s="176"/>
      <c r="B82" s="175"/>
      <c r="C82" s="174"/>
      <c r="I82" s="113"/>
      <c r="J82" s="113"/>
      <c r="K82" s="113"/>
    </row>
    <row r="83" spans="1:13">
      <c r="A83" s="176"/>
      <c r="B83" s="175"/>
      <c r="C83" s="172"/>
    </row>
    <row r="84" spans="1:13">
      <c r="A84" s="176"/>
      <c r="B84" s="175"/>
      <c r="C84" s="172"/>
    </row>
    <row r="85" spans="1:13">
      <c r="A85" s="176"/>
      <c r="B85" s="175"/>
      <c r="C85" s="174"/>
    </row>
    <row r="86" spans="1:13">
      <c r="A86" s="176"/>
      <c r="B86" s="175"/>
      <c r="C86" s="172"/>
    </row>
    <row r="87" spans="1:13">
      <c r="A87" s="176"/>
      <c r="B87" s="175"/>
      <c r="C87" s="172"/>
    </row>
    <row r="88" spans="1:13">
      <c r="A88" s="176"/>
      <c r="B88" s="175"/>
      <c r="C88" s="174"/>
    </row>
    <row r="89" spans="1:13">
      <c r="A89" s="176"/>
      <c r="B89" s="175"/>
      <c r="C89" s="172"/>
    </row>
    <row r="90" spans="1:13">
      <c r="A90" s="176"/>
      <c r="B90" s="175"/>
      <c r="C90" s="172"/>
    </row>
    <row r="91" spans="1:13">
      <c r="A91" s="176"/>
      <c r="B91" s="175"/>
      <c r="C91" s="174"/>
    </row>
    <row r="92" spans="1:13">
      <c r="C92" s="172"/>
    </row>
    <row r="93" spans="1:13">
      <c r="C93" s="172"/>
    </row>
    <row r="95" spans="1:13">
      <c r="H95" s="113"/>
      <c r="I95" s="113"/>
      <c r="J95" s="113"/>
      <c r="K95" s="113"/>
      <c r="L95" s="113"/>
      <c r="M95" s="113"/>
    </row>
  </sheetData>
  <mergeCells count="12">
    <mergeCell ref="Q51:S51"/>
    <mergeCell ref="Q62:S62"/>
    <mergeCell ref="J28:K28"/>
    <mergeCell ref="J38:K38"/>
    <mergeCell ref="B48:D48"/>
    <mergeCell ref="B5:E5"/>
    <mergeCell ref="U5:W5"/>
    <mergeCell ref="J7:K7"/>
    <mergeCell ref="U20:AA20"/>
    <mergeCell ref="U31:AA31"/>
    <mergeCell ref="J19:Q19"/>
    <mergeCell ref="N8:O8"/>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codeName="Sheet22"/>
  <dimension ref="B1:O61"/>
  <sheetViews>
    <sheetView topLeftCell="A8" workbookViewId="0">
      <selection activeCell="F38" sqref="F38"/>
    </sheetView>
  </sheetViews>
  <sheetFormatPr defaultRowHeight="15"/>
  <cols>
    <col min="1" max="1" width="2.7109375" style="113" customWidth="1"/>
    <col min="2" max="2" width="29.140625" style="113" customWidth="1"/>
    <col min="3" max="8" width="16.28515625" style="113" bestFit="1" customWidth="1"/>
    <col min="9" max="11" width="15.28515625" style="113" customWidth="1"/>
    <col min="12" max="15" width="15.28515625" style="113" bestFit="1" customWidth="1"/>
    <col min="16" max="16384" width="9.140625" style="113"/>
  </cols>
  <sheetData>
    <row r="1" spans="2:15" ht="18.75">
      <c r="B1" s="123" t="s">
        <v>158</v>
      </c>
      <c r="C1" s="123"/>
      <c r="D1" s="121"/>
      <c r="E1" s="121"/>
    </row>
    <row r="2" spans="2:15" ht="17.25">
      <c r="B2" s="124" t="s">
        <v>185</v>
      </c>
      <c r="C2" s="122"/>
    </row>
    <row r="3" spans="2:15" ht="18" thickBot="1">
      <c r="B3" s="124"/>
      <c r="C3" s="122"/>
    </row>
    <row r="4" spans="2:15" ht="15.75" thickBot="1">
      <c r="B4" s="143" t="s">
        <v>138</v>
      </c>
      <c r="C4" s="144" t="s">
        <v>186</v>
      </c>
      <c r="D4" s="144" t="s">
        <v>187</v>
      </c>
      <c r="E4" s="145" t="s">
        <v>188</v>
      </c>
      <c r="F4" s="146" t="s">
        <v>189</v>
      </c>
      <c r="G4" s="146" t="s">
        <v>190</v>
      </c>
      <c r="H4" s="147" t="s">
        <v>191</v>
      </c>
    </row>
    <row r="5" spans="2:15">
      <c r="B5" s="157" t="s">
        <v>31</v>
      </c>
      <c r="C5" s="105">
        <v>792325100</v>
      </c>
      <c r="D5" s="105">
        <v>789962300</v>
      </c>
      <c r="E5" s="105">
        <v>772146500</v>
      </c>
      <c r="F5" s="105">
        <v>740842600</v>
      </c>
      <c r="G5" s="105">
        <v>728569500</v>
      </c>
      <c r="H5" s="161">
        <v>737412600</v>
      </c>
    </row>
    <row r="6" spans="2:15">
      <c r="B6" s="158" t="s">
        <v>32</v>
      </c>
      <c r="C6" s="66">
        <v>451508100</v>
      </c>
      <c r="D6" s="66">
        <v>447050100</v>
      </c>
      <c r="E6" s="66">
        <v>444459000</v>
      </c>
      <c r="F6" s="66">
        <v>416200500</v>
      </c>
      <c r="G6" s="66">
        <v>415022100</v>
      </c>
      <c r="H6" s="162">
        <v>408523900</v>
      </c>
    </row>
    <row r="7" spans="2:15">
      <c r="B7" s="159" t="s">
        <v>192</v>
      </c>
      <c r="C7" s="49">
        <v>293782800</v>
      </c>
      <c r="D7" s="49">
        <v>115133600</v>
      </c>
      <c r="E7" s="49">
        <v>106421600</v>
      </c>
      <c r="F7" s="49">
        <v>100980300</v>
      </c>
      <c r="G7" s="49">
        <v>117850200</v>
      </c>
      <c r="H7" s="163">
        <v>125787200</v>
      </c>
    </row>
    <row r="8" spans="2:15">
      <c r="B8" s="158" t="s">
        <v>35</v>
      </c>
      <c r="C8" s="66">
        <v>284711200</v>
      </c>
      <c r="D8" s="66">
        <v>281728900</v>
      </c>
      <c r="E8" s="66">
        <v>273463700</v>
      </c>
      <c r="F8" s="66">
        <v>271190200</v>
      </c>
      <c r="G8" s="66">
        <v>266588500</v>
      </c>
      <c r="H8" s="162">
        <v>259063600</v>
      </c>
      <c r="J8" s="172"/>
      <c r="K8" s="172"/>
      <c r="L8" s="172"/>
      <c r="M8" s="172"/>
      <c r="N8" s="172"/>
      <c r="O8" s="172"/>
    </row>
    <row r="9" spans="2:15">
      <c r="B9" s="159" t="s">
        <v>34</v>
      </c>
      <c r="C9" s="49">
        <v>269653100</v>
      </c>
      <c r="D9" s="49">
        <v>266478700</v>
      </c>
      <c r="E9" s="49">
        <v>264264400</v>
      </c>
      <c r="F9" s="49">
        <v>251689000</v>
      </c>
      <c r="G9" s="49">
        <v>244571800</v>
      </c>
      <c r="H9" s="163">
        <v>237301600</v>
      </c>
    </row>
    <row r="10" spans="2:15">
      <c r="B10" s="158" t="s">
        <v>36</v>
      </c>
      <c r="C10" s="66">
        <v>228496200</v>
      </c>
      <c r="D10" s="66">
        <v>239609000</v>
      </c>
      <c r="E10" s="66">
        <v>229434700</v>
      </c>
      <c r="F10" s="66">
        <v>221359600</v>
      </c>
      <c r="G10" s="66">
        <v>223571200</v>
      </c>
      <c r="H10" s="162">
        <v>206872200</v>
      </c>
    </row>
    <row r="11" spans="2:15">
      <c r="B11" s="159" t="s">
        <v>37</v>
      </c>
      <c r="C11" s="49">
        <v>177253400</v>
      </c>
      <c r="D11" s="49">
        <v>175503900</v>
      </c>
      <c r="E11" s="49">
        <v>175536400</v>
      </c>
      <c r="F11" s="49">
        <v>168311600</v>
      </c>
      <c r="G11" s="49">
        <v>166069800</v>
      </c>
      <c r="H11" s="163">
        <v>163135000</v>
      </c>
    </row>
    <row r="12" spans="2:15">
      <c r="B12" s="158" t="s">
        <v>33</v>
      </c>
      <c r="C12" s="66">
        <v>182676500</v>
      </c>
      <c r="D12" s="66">
        <v>387951700</v>
      </c>
      <c r="E12" s="66">
        <v>469177500</v>
      </c>
      <c r="F12" s="66">
        <v>460447400</v>
      </c>
      <c r="G12" s="66">
        <v>457298900</v>
      </c>
      <c r="H12" s="162">
        <v>468432600</v>
      </c>
    </row>
    <row r="13" spans="2:15">
      <c r="B13" s="159" t="s">
        <v>38</v>
      </c>
      <c r="C13" s="49">
        <v>253535200</v>
      </c>
      <c r="D13" s="49">
        <v>265631300</v>
      </c>
      <c r="E13" s="49">
        <v>272120500</v>
      </c>
      <c r="F13" s="49">
        <v>364922300</v>
      </c>
      <c r="G13" s="49">
        <v>298669300</v>
      </c>
      <c r="H13" s="163">
        <v>384966900</v>
      </c>
    </row>
    <row r="14" spans="2:15">
      <c r="B14" s="158" t="s">
        <v>39</v>
      </c>
      <c r="C14" s="66">
        <v>128399100</v>
      </c>
      <c r="D14" s="66">
        <v>129819500</v>
      </c>
      <c r="E14" s="66">
        <v>128508700</v>
      </c>
      <c r="F14" s="66">
        <v>129716500</v>
      </c>
      <c r="G14" s="66">
        <v>126244600</v>
      </c>
      <c r="H14" s="162">
        <v>131120000</v>
      </c>
    </row>
    <row r="15" spans="2:15">
      <c r="B15" s="159" t="s">
        <v>40</v>
      </c>
      <c r="C15" s="49">
        <v>122825500</v>
      </c>
      <c r="D15" s="49">
        <v>125900100</v>
      </c>
      <c r="E15" s="49">
        <v>131079700</v>
      </c>
      <c r="F15" s="49">
        <v>131223600</v>
      </c>
      <c r="G15" s="49">
        <v>134229200</v>
      </c>
      <c r="H15" s="163">
        <v>132228200</v>
      </c>
    </row>
    <row r="16" spans="2:15">
      <c r="B16" s="158" t="s">
        <v>42</v>
      </c>
      <c r="C16" s="66">
        <v>43417400</v>
      </c>
      <c r="D16" s="66">
        <v>43565700</v>
      </c>
      <c r="E16" s="66">
        <v>42940100</v>
      </c>
      <c r="F16" s="66">
        <v>42810900</v>
      </c>
      <c r="G16" s="66">
        <v>42683700</v>
      </c>
      <c r="H16" s="162">
        <v>42459500</v>
      </c>
    </row>
    <row r="17" spans="2:11">
      <c r="B17" s="159" t="s">
        <v>43</v>
      </c>
      <c r="C17" s="49">
        <v>19447000</v>
      </c>
      <c r="D17" s="49">
        <v>18980400</v>
      </c>
      <c r="E17" s="49">
        <v>18470000</v>
      </c>
      <c r="F17" s="49">
        <v>18324400</v>
      </c>
      <c r="G17" s="49">
        <v>18158700</v>
      </c>
      <c r="H17" s="163">
        <v>17535400</v>
      </c>
    </row>
    <row r="18" spans="2:11">
      <c r="B18" s="158" t="s">
        <v>44</v>
      </c>
      <c r="C18" s="66">
        <v>13153900</v>
      </c>
      <c r="D18" s="66">
        <v>13753900</v>
      </c>
      <c r="E18" s="66">
        <v>14352300</v>
      </c>
      <c r="F18" s="66">
        <v>13542500</v>
      </c>
      <c r="G18" s="66">
        <v>13509200</v>
      </c>
      <c r="H18" s="162">
        <v>13726900</v>
      </c>
    </row>
    <row r="19" spans="2:11">
      <c r="B19" s="159" t="s">
        <v>144</v>
      </c>
      <c r="C19" s="49">
        <v>16356700</v>
      </c>
      <c r="D19" s="49">
        <v>0</v>
      </c>
      <c r="E19" s="49">
        <v>0</v>
      </c>
      <c r="F19" s="49">
        <v>0</v>
      </c>
      <c r="G19" s="49">
        <v>0</v>
      </c>
      <c r="H19" s="163">
        <v>0</v>
      </c>
    </row>
    <row r="20" spans="2:11">
      <c r="B20" s="158" t="s">
        <v>45</v>
      </c>
      <c r="C20" s="66">
        <v>6362900</v>
      </c>
      <c r="D20" s="66">
        <v>6531900</v>
      </c>
      <c r="E20" s="66">
        <v>6417700</v>
      </c>
      <c r="F20" s="66">
        <v>6212300</v>
      </c>
      <c r="G20" s="66">
        <v>6007000</v>
      </c>
      <c r="H20" s="162">
        <v>0</v>
      </c>
    </row>
    <row r="21" spans="2:11">
      <c r="B21" s="159" t="s">
        <v>145</v>
      </c>
      <c r="C21" s="49">
        <v>5623400</v>
      </c>
      <c r="D21" s="49">
        <v>0</v>
      </c>
      <c r="E21" s="49">
        <v>0</v>
      </c>
      <c r="F21" s="49">
        <v>0</v>
      </c>
      <c r="G21" s="49">
        <v>0</v>
      </c>
      <c r="H21" s="163">
        <v>0</v>
      </c>
    </row>
    <row r="22" spans="2:11">
      <c r="B22" s="158" t="s">
        <v>165</v>
      </c>
      <c r="C22" s="66">
        <v>4303100</v>
      </c>
      <c r="D22" s="66">
        <v>0</v>
      </c>
      <c r="E22" s="66">
        <v>0</v>
      </c>
      <c r="F22" s="66">
        <v>0</v>
      </c>
      <c r="G22" s="66">
        <v>0</v>
      </c>
      <c r="H22" s="162">
        <v>0</v>
      </c>
    </row>
    <row r="23" spans="2:11" ht="15.75" thickBot="1">
      <c r="B23" s="160" t="s">
        <v>46</v>
      </c>
      <c r="C23" s="103">
        <v>1901900</v>
      </c>
      <c r="D23" s="103">
        <v>1721600</v>
      </c>
      <c r="E23" s="103">
        <v>1665700</v>
      </c>
      <c r="F23" s="103">
        <v>1638100</v>
      </c>
      <c r="G23" s="103">
        <v>1705200</v>
      </c>
      <c r="H23" s="164">
        <v>1419800</v>
      </c>
    </row>
    <row r="24" spans="2:11" ht="15.75" thickBot="1">
      <c r="B24" s="84" t="s">
        <v>2</v>
      </c>
      <c r="C24" s="148">
        <v>3295732500</v>
      </c>
      <c r="D24" s="148">
        <v>3309322600</v>
      </c>
      <c r="E24" s="149">
        <v>3350458500</v>
      </c>
      <c r="F24" s="148">
        <v>3339411800</v>
      </c>
      <c r="G24" s="148">
        <v>3260748900</v>
      </c>
      <c r="H24" s="150">
        <v>3329985400</v>
      </c>
    </row>
    <row r="26" spans="2:11">
      <c r="B26" s="116" t="s">
        <v>181</v>
      </c>
    </row>
    <row r="27" spans="2:11">
      <c r="B27" s="119" t="s">
        <v>139</v>
      </c>
    </row>
    <row r="28" spans="2:11">
      <c r="B28" s="114" t="s">
        <v>175</v>
      </c>
    </row>
    <row r="29" spans="2:11">
      <c r="B29" s="113" t="s">
        <v>137</v>
      </c>
      <c r="F29" s="140"/>
      <c r="G29" s="140"/>
      <c r="H29" s="114"/>
      <c r="K29" s="115"/>
    </row>
    <row r="30" spans="2:11">
      <c r="F30" s="140"/>
      <c r="G30" s="140"/>
      <c r="H30" s="114"/>
    </row>
    <row r="31" spans="2:11">
      <c r="F31" s="140"/>
      <c r="G31" s="140"/>
      <c r="H31" s="114"/>
    </row>
    <row r="55" spans="2:8">
      <c r="C55" s="113">
        <v>2007</v>
      </c>
      <c r="D55" s="113">
        <v>2008</v>
      </c>
      <c r="E55" s="113">
        <v>2009</v>
      </c>
      <c r="F55" s="113">
        <v>2010</v>
      </c>
      <c r="G55" s="113">
        <v>2011</v>
      </c>
      <c r="H55" s="113">
        <v>2012</v>
      </c>
    </row>
    <row r="56" spans="2:8">
      <c r="B56" s="113" t="s">
        <v>217</v>
      </c>
      <c r="C56" s="76" t="e">
        <f>'4. Building Use Trend'!#REF!</f>
        <v>#REF!</v>
      </c>
      <c r="D56" s="76" t="e">
        <f>'4. Building Use Trend'!#REF!</f>
        <v>#REF!</v>
      </c>
      <c r="E56" s="76">
        <f>'4. Building Use Trend'!D25</f>
        <v>24581642784.003002</v>
      </c>
      <c r="F56" s="76" t="e">
        <f>'4. Building Use Trend'!#REF!</f>
        <v>#REF!</v>
      </c>
      <c r="G56" s="76" t="e">
        <f>'4. Building Use Trend'!#REF!</f>
        <v>#REF!</v>
      </c>
      <c r="H56" s="76" t="e">
        <f>'4. Building Use Trend'!#REF!</f>
        <v>#REF!</v>
      </c>
    </row>
    <row r="57" spans="2:8">
      <c r="B57" s="113" t="s">
        <v>215</v>
      </c>
      <c r="D57" s="76" t="e">
        <f>D56-C56</f>
        <v>#REF!</v>
      </c>
      <c r="E57" s="76" t="e">
        <f>E56-D56</f>
        <v>#REF!</v>
      </c>
      <c r="F57" s="76" t="e">
        <f>F56-E56</f>
        <v>#REF!</v>
      </c>
      <c r="G57" s="76" t="e">
        <f>G56-F56</f>
        <v>#REF!</v>
      </c>
      <c r="H57" s="76" t="e">
        <f>H56-G56</f>
        <v>#REF!</v>
      </c>
    </row>
    <row r="58" spans="2:8">
      <c r="B58" s="113" t="s">
        <v>216</v>
      </c>
      <c r="D58" s="171" t="e">
        <f>D57/C56</f>
        <v>#REF!</v>
      </c>
      <c r="E58" s="171" t="e">
        <f>E57/D56</f>
        <v>#REF!</v>
      </c>
      <c r="F58" s="171" t="e">
        <f>F57/E56</f>
        <v>#REF!</v>
      </c>
      <c r="G58" s="171" t="e">
        <f>G57/F56</f>
        <v>#REF!</v>
      </c>
      <c r="H58" s="171" t="e">
        <f>H57/G56</f>
        <v>#REF!</v>
      </c>
    </row>
    <row r="59" spans="2:8">
      <c r="B59" s="113" t="s">
        <v>30</v>
      </c>
      <c r="C59" s="7" t="e">
        <f>'4. Building Use Trend'!#REF!</f>
        <v>#REF!</v>
      </c>
      <c r="D59" s="7" t="e">
        <f>'4. Building Use Trend'!#REF!</f>
        <v>#REF!</v>
      </c>
      <c r="E59" s="7">
        <f>'4. Building Use Trend'!C25</f>
        <v>3301727086.4189992</v>
      </c>
      <c r="F59" s="76" t="e">
        <f>'4. Building Use Trend'!#REF!</f>
        <v>#REF!</v>
      </c>
      <c r="G59" s="7" t="e">
        <f>'4. Building Use Trend'!#REF!</f>
        <v>#REF!</v>
      </c>
      <c r="H59" s="7" t="e">
        <f>'4. Building Use Trend'!#REF!</f>
        <v>#REF!</v>
      </c>
    </row>
    <row r="60" spans="2:8">
      <c r="B60" s="113" t="s">
        <v>215</v>
      </c>
      <c r="D60" s="7" t="e">
        <f>D59-C59</f>
        <v>#REF!</v>
      </c>
      <c r="E60" s="7" t="e">
        <f>E59-D59</f>
        <v>#REF!</v>
      </c>
      <c r="F60" s="7" t="e">
        <f>F59-E59</f>
        <v>#REF!</v>
      </c>
      <c r="G60" s="7" t="e">
        <f>G59-F59</f>
        <v>#REF!</v>
      </c>
      <c r="H60" s="7" t="e">
        <f>H59-G59</f>
        <v>#REF!</v>
      </c>
    </row>
    <row r="61" spans="2:8">
      <c r="B61" s="113" t="s">
        <v>216</v>
      </c>
      <c r="D61" s="171" t="e">
        <f>D60/C59</f>
        <v>#REF!</v>
      </c>
      <c r="E61" s="171" t="e">
        <f>E60/D59</f>
        <v>#REF!</v>
      </c>
      <c r="F61" s="171" t="e">
        <f>F60/E59</f>
        <v>#REF!</v>
      </c>
      <c r="G61" s="171" t="e">
        <f>G60/F59</f>
        <v>#REF!</v>
      </c>
      <c r="H61" s="171" t="e">
        <f>H60/G59</f>
        <v>#REF!</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sheetPr codeName="Sheet23"/>
  <dimension ref="B1:I50"/>
  <sheetViews>
    <sheetView workbookViewId="0">
      <selection activeCell="U32" sqref="U32"/>
    </sheetView>
  </sheetViews>
  <sheetFormatPr defaultRowHeight="15"/>
  <cols>
    <col min="1" max="1" width="2.7109375" style="113" customWidth="1"/>
    <col min="2" max="2" width="29.140625" style="113" customWidth="1"/>
    <col min="3" max="6" width="19" style="113" bestFit="1" customWidth="1"/>
    <col min="7" max="7" width="18.42578125" style="113" bestFit="1" customWidth="1"/>
    <col min="8" max="8" width="19" style="113" bestFit="1" customWidth="1"/>
    <col min="9" max="11" width="9.140625" style="113"/>
    <col min="12" max="12" width="30" style="113" bestFit="1" customWidth="1"/>
    <col min="13" max="16384" width="9.140625" style="113"/>
  </cols>
  <sheetData>
    <row r="1" spans="2:8" ht="18.75">
      <c r="B1" s="123" t="s">
        <v>158</v>
      </c>
      <c r="C1" s="123"/>
      <c r="D1" s="121"/>
    </row>
    <row r="2" spans="2:8" ht="17.25">
      <c r="B2" s="124" t="s">
        <v>193</v>
      </c>
      <c r="C2" s="122"/>
    </row>
    <row r="3" spans="2:8" ht="18" thickBot="1">
      <c r="B3" s="124"/>
      <c r="C3" s="122"/>
    </row>
    <row r="4" spans="2:8" ht="15.75" thickBot="1">
      <c r="B4" s="152" t="s">
        <v>138</v>
      </c>
      <c r="C4" s="153" t="s">
        <v>186</v>
      </c>
      <c r="D4" s="153" t="s">
        <v>187</v>
      </c>
      <c r="E4" s="154" t="s">
        <v>188</v>
      </c>
      <c r="F4" s="63" t="s">
        <v>189</v>
      </c>
      <c r="G4" s="63" t="s">
        <v>190</v>
      </c>
      <c r="H4" s="155" t="s">
        <v>191</v>
      </c>
    </row>
    <row r="5" spans="2:8">
      <c r="B5" s="157" t="s">
        <v>31</v>
      </c>
      <c r="C5" s="165">
        <v>9269337100</v>
      </c>
      <c r="D5" s="165">
        <v>9086014100</v>
      </c>
      <c r="E5" s="165">
        <v>8833699100</v>
      </c>
      <c r="F5" s="165">
        <v>8106211600</v>
      </c>
      <c r="G5" s="165">
        <v>7819283300</v>
      </c>
      <c r="H5" s="166">
        <v>7191178800</v>
      </c>
    </row>
    <row r="6" spans="2:8">
      <c r="B6" s="158" t="s">
        <v>32</v>
      </c>
      <c r="C6" s="67">
        <v>2059630900</v>
      </c>
      <c r="D6" s="67">
        <v>2042085500</v>
      </c>
      <c r="E6" s="67">
        <v>1895048300</v>
      </c>
      <c r="F6" s="67">
        <v>1834245800</v>
      </c>
      <c r="G6" s="67">
        <v>1594938800</v>
      </c>
      <c r="H6" s="167">
        <v>1819643200</v>
      </c>
    </row>
    <row r="7" spans="2:8">
      <c r="B7" s="159" t="s">
        <v>171</v>
      </c>
      <c r="C7" s="50">
        <v>1353570000</v>
      </c>
      <c r="D7" s="50">
        <v>736680900</v>
      </c>
      <c r="E7" s="50">
        <v>639084200</v>
      </c>
      <c r="F7" s="50">
        <v>609291000</v>
      </c>
      <c r="G7" s="50">
        <v>503097200</v>
      </c>
      <c r="H7" s="168">
        <v>592534700</v>
      </c>
    </row>
    <row r="8" spans="2:8">
      <c r="B8" s="158" t="s">
        <v>35</v>
      </c>
      <c r="C8" s="67">
        <v>1623638300</v>
      </c>
      <c r="D8" s="67">
        <v>1556613300</v>
      </c>
      <c r="E8" s="67">
        <v>1381173100</v>
      </c>
      <c r="F8" s="67">
        <v>1228139500</v>
      </c>
      <c r="G8" s="67">
        <v>1042370000</v>
      </c>
      <c r="H8" s="167">
        <v>1085192000</v>
      </c>
    </row>
    <row r="9" spans="2:8">
      <c r="B9" s="159" t="s">
        <v>34</v>
      </c>
      <c r="C9" s="50">
        <v>1309731900</v>
      </c>
      <c r="D9" s="50">
        <v>1281338100</v>
      </c>
      <c r="E9" s="50">
        <v>1294994500</v>
      </c>
      <c r="F9" s="50">
        <v>1102611500</v>
      </c>
      <c r="G9" s="50">
        <v>696663300</v>
      </c>
      <c r="H9" s="168">
        <v>773190200</v>
      </c>
    </row>
    <row r="10" spans="2:8">
      <c r="B10" s="158" t="s">
        <v>36</v>
      </c>
      <c r="C10" s="67">
        <v>1679656400</v>
      </c>
      <c r="D10" s="67">
        <v>1807320800</v>
      </c>
      <c r="E10" s="67">
        <v>1636543000</v>
      </c>
      <c r="F10" s="67">
        <v>1431253900</v>
      </c>
      <c r="G10" s="67">
        <v>1190670800</v>
      </c>
      <c r="H10" s="167">
        <v>1148821500</v>
      </c>
    </row>
    <row r="11" spans="2:8">
      <c r="B11" s="159" t="s">
        <v>37</v>
      </c>
      <c r="C11" s="50">
        <v>1970811600</v>
      </c>
      <c r="D11" s="50">
        <v>1802994500</v>
      </c>
      <c r="E11" s="50">
        <v>1766842700</v>
      </c>
      <c r="F11" s="50">
        <v>1735326700</v>
      </c>
      <c r="G11" s="50">
        <v>1539617000</v>
      </c>
      <c r="H11" s="168">
        <v>1411727300</v>
      </c>
    </row>
    <row r="12" spans="2:8">
      <c r="B12" s="158" t="s">
        <v>33</v>
      </c>
      <c r="C12" s="67">
        <v>734196100</v>
      </c>
      <c r="D12" s="67">
        <v>1375399200</v>
      </c>
      <c r="E12" s="67">
        <v>1448305900</v>
      </c>
      <c r="F12" s="67">
        <v>1368465500</v>
      </c>
      <c r="G12" s="67">
        <v>1145618200</v>
      </c>
      <c r="H12" s="167">
        <v>1185899000</v>
      </c>
    </row>
    <row r="13" spans="2:8">
      <c r="B13" s="159" t="s">
        <v>38</v>
      </c>
      <c r="C13" s="50">
        <v>1763505500</v>
      </c>
      <c r="D13" s="50">
        <v>1754203700</v>
      </c>
      <c r="E13" s="50">
        <v>1474422200</v>
      </c>
      <c r="F13" s="50">
        <v>1782178900</v>
      </c>
      <c r="G13" s="50">
        <v>946790400</v>
      </c>
      <c r="H13" s="168">
        <v>1447930300</v>
      </c>
    </row>
    <row r="14" spans="2:8">
      <c r="B14" s="158" t="s">
        <v>39</v>
      </c>
      <c r="C14" s="67">
        <v>875127700</v>
      </c>
      <c r="D14" s="67">
        <v>929557000</v>
      </c>
      <c r="E14" s="67">
        <v>895636600</v>
      </c>
      <c r="F14" s="67">
        <v>844311500</v>
      </c>
      <c r="G14" s="67">
        <v>775893600</v>
      </c>
      <c r="H14" s="167">
        <v>741651300</v>
      </c>
    </row>
    <row r="15" spans="2:8">
      <c r="B15" s="159" t="s">
        <v>40</v>
      </c>
      <c r="C15" s="50">
        <v>862366600</v>
      </c>
      <c r="D15" s="50">
        <v>810601700</v>
      </c>
      <c r="E15" s="50">
        <v>888543900</v>
      </c>
      <c r="F15" s="50">
        <v>894738100</v>
      </c>
      <c r="G15" s="50">
        <v>800054800</v>
      </c>
      <c r="H15" s="168">
        <v>680225100</v>
      </c>
    </row>
    <row r="16" spans="2:8">
      <c r="B16" s="158" t="s">
        <v>42</v>
      </c>
      <c r="C16" s="67">
        <v>289864100</v>
      </c>
      <c r="D16" s="67">
        <v>360784800</v>
      </c>
      <c r="E16" s="67">
        <v>358657500</v>
      </c>
      <c r="F16" s="67">
        <v>344375000</v>
      </c>
      <c r="G16" s="67">
        <v>321698600</v>
      </c>
      <c r="H16" s="167">
        <v>288066100</v>
      </c>
    </row>
    <row r="17" spans="2:9">
      <c r="B17" s="159" t="s">
        <v>43</v>
      </c>
      <c r="C17" s="50">
        <v>153378800</v>
      </c>
      <c r="D17" s="50">
        <v>147976900</v>
      </c>
      <c r="E17" s="50">
        <v>140697900</v>
      </c>
      <c r="F17" s="50">
        <v>143507500</v>
      </c>
      <c r="G17" s="50">
        <v>104993000</v>
      </c>
      <c r="H17" s="168">
        <v>217721600</v>
      </c>
    </row>
    <row r="18" spans="2:9">
      <c r="B18" s="158" t="s">
        <v>44</v>
      </c>
      <c r="C18" s="67">
        <v>276671300</v>
      </c>
      <c r="D18" s="67">
        <v>295008900</v>
      </c>
      <c r="E18" s="67">
        <v>278420300</v>
      </c>
      <c r="F18" s="67">
        <v>264914700</v>
      </c>
      <c r="G18" s="67">
        <v>260405900</v>
      </c>
      <c r="H18" s="167">
        <v>291845800</v>
      </c>
    </row>
    <row r="19" spans="2:9">
      <c r="B19" s="159" t="s">
        <v>144</v>
      </c>
      <c r="C19" s="50">
        <v>218989000</v>
      </c>
      <c r="D19" s="50">
        <v>0</v>
      </c>
      <c r="E19" s="50">
        <v>0</v>
      </c>
      <c r="F19" s="50">
        <v>0</v>
      </c>
      <c r="G19" s="50">
        <v>0</v>
      </c>
      <c r="H19" s="168">
        <v>0</v>
      </c>
    </row>
    <row r="20" spans="2:9">
      <c r="B20" s="158" t="s">
        <v>45</v>
      </c>
      <c r="C20" s="67">
        <v>33528400</v>
      </c>
      <c r="D20" s="67">
        <v>32068200</v>
      </c>
      <c r="E20" s="67">
        <v>31139600</v>
      </c>
      <c r="F20" s="67">
        <v>29787200</v>
      </c>
      <c r="G20" s="67">
        <v>17672800</v>
      </c>
      <c r="H20" s="167">
        <v>0</v>
      </c>
    </row>
    <row r="21" spans="2:9">
      <c r="B21" s="159" t="s">
        <v>145</v>
      </c>
      <c r="C21" s="50">
        <v>59629900</v>
      </c>
      <c r="D21" s="50">
        <v>0</v>
      </c>
      <c r="E21" s="50">
        <v>0</v>
      </c>
      <c r="F21" s="50">
        <v>0</v>
      </c>
      <c r="G21" s="50">
        <v>0</v>
      </c>
      <c r="H21" s="168">
        <v>0</v>
      </c>
    </row>
    <row r="22" spans="2:9">
      <c r="B22" s="158" t="s">
        <v>165</v>
      </c>
      <c r="C22" s="67">
        <v>34592500</v>
      </c>
      <c r="D22" s="67">
        <v>0</v>
      </c>
      <c r="E22" s="67">
        <v>0</v>
      </c>
      <c r="F22" s="67">
        <v>0</v>
      </c>
      <c r="G22" s="67">
        <v>0</v>
      </c>
      <c r="H22" s="167">
        <v>0</v>
      </c>
    </row>
    <row r="23" spans="2:9" ht="15.75" thickBot="1">
      <c r="B23" s="160" t="s">
        <v>46</v>
      </c>
      <c r="C23" s="169">
        <v>12443200</v>
      </c>
      <c r="D23" s="169">
        <v>10647100</v>
      </c>
      <c r="E23" s="169">
        <v>9205500</v>
      </c>
      <c r="F23" s="169">
        <v>8320300</v>
      </c>
      <c r="G23" s="169">
        <v>5186000</v>
      </c>
      <c r="H23" s="170">
        <v>4985500</v>
      </c>
    </row>
    <row r="24" spans="2:9" ht="15.75" thickBot="1">
      <c r="B24" s="84" t="s">
        <v>2</v>
      </c>
      <c r="C24" s="156">
        <v>24580669300</v>
      </c>
      <c r="D24" s="156">
        <v>24029294700</v>
      </c>
      <c r="E24" s="156">
        <v>22972414300</v>
      </c>
      <c r="F24" s="156">
        <v>21727678700</v>
      </c>
      <c r="G24" s="149">
        <v>18764953700</v>
      </c>
      <c r="H24" s="141">
        <v>18880612400</v>
      </c>
      <c r="I24" s="139"/>
    </row>
    <row r="26" spans="2:9">
      <c r="B26" s="116" t="s">
        <v>181</v>
      </c>
    </row>
    <row r="27" spans="2:9">
      <c r="B27" s="119" t="s">
        <v>139</v>
      </c>
    </row>
    <row r="28" spans="2:9">
      <c r="B28" s="114" t="s">
        <v>175</v>
      </c>
    </row>
    <row r="29" spans="2:9">
      <c r="B29" s="113" t="s">
        <v>172</v>
      </c>
      <c r="D29" s="114"/>
      <c r="E29" s="114"/>
    </row>
    <row r="30" spans="2:9">
      <c r="B30" s="113" t="s">
        <v>174</v>
      </c>
      <c r="D30" s="114"/>
      <c r="E30" s="118"/>
      <c r="H30" s="115"/>
    </row>
    <row r="31" spans="2:9">
      <c r="D31" s="114"/>
      <c r="E31" s="118"/>
      <c r="H31" s="112"/>
    </row>
    <row r="32" spans="2:9">
      <c r="D32" s="114"/>
      <c r="E32" s="118"/>
    </row>
    <row r="33" spans="4:5">
      <c r="D33" s="114"/>
      <c r="E33" s="118"/>
    </row>
    <row r="34" spans="4:5">
      <c r="D34" s="114"/>
      <c r="E34" s="118"/>
    </row>
    <row r="35" spans="4:5">
      <c r="D35" s="114"/>
      <c r="E35" s="118"/>
    </row>
    <row r="36" spans="4:5">
      <c r="D36" s="114"/>
      <c r="E36" s="118"/>
    </row>
    <row r="37" spans="4:5">
      <c r="D37" s="114"/>
      <c r="E37" s="118"/>
    </row>
    <row r="38" spans="4:5">
      <c r="D38" s="114"/>
      <c r="E38" s="118"/>
    </row>
    <row r="39" spans="4:5">
      <c r="D39" s="114"/>
      <c r="E39" s="118"/>
    </row>
    <row r="40" spans="4:5">
      <c r="D40" s="114"/>
      <c r="E40" s="118"/>
    </row>
    <row r="41" spans="4:5">
      <c r="D41" s="114"/>
      <c r="E41" s="118"/>
    </row>
    <row r="42" spans="4:5">
      <c r="D42" s="114"/>
      <c r="E42" s="118"/>
    </row>
    <row r="43" spans="4:5">
      <c r="D43" s="114"/>
      <c r="E43" s="118"/>
    </row>
    <row r="44" spans="4:5">
      <c r="D44" s="114"/>
      <c r="E44" s="118"/>
    </row>
    <row r="45" spans="4:5">
      <c r="D45" s="114"/>
      <c r="E45" s="118"/>
    </row>
    <row r="46" spans="4:5">
      <c r="D46" s="114"/>
      <c r="E46" s="118"/>
    </row>
    <row r="47" spans="4:5">
      <c r="D47" s="114"/>
      <c r="E47" s="118"/>
    </row>
    <row r="48" spans="4:5">
      <c r="D48" s="114"/>
      <c r="E48" s="118"/>
    </row>
    <row r="49" spans="4:5">
      <c r="D49" s="114"/>
      <c r="E49" s="114"/>
    </row>
    <row r="50" spans="4:5">
      <c r="D50" s="114"/>
      <c r="E50" s="114"/>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24"/>
  <dimension ref="B1:R34"/>
  <sheetViews>
    <sheetView view="pageBreakPreview" zoomScale="60" zoomScaleNormal="100" workbookViewId="0">
      <selection activeCell="U32" sqref="U32"/>
    </sheetView>
  </sheetViews>
  <sheetFormatPr defaultRowHeight="15"/>
  <cols>
    <col min="1" max="1" width="2.7109375" style="113" customWidth="1"/>
    <col min="2" max="2" width="43.85546875" style="113" bestFit="1" customWidth="1"/>
    <col min="3" max="5" width="14.140625" style="113" bestFit="1" customWidth="1"/>
    <col min="6" max="6" width="13.28515625" style="113" bestFit="1" customWidth="1"/>
    <col min="7" max="7" width="14.140625" style="113" bestFit="1" customWidth="1"/>
    <col min="8" max="8" width="13.42578125" style="113" bestFit="1" customWidth="1"/>
    <col min="9" max="11" width="9.140625" style="113"/>
    <col min="12" max="12" width="9.28515625" style="113" bestFit="1" customWidth="1"/>
    <col min="13" max="13" width="10.7109375" style="113" bestFit="1" customWidth="1"/>
    <col min="14" max="14" width="9.28515625" style="113" bestFit="1" customWidth="1"/>
    <col min="15" max="16384" width="9.140625" style="113"/>
  </cols>
  <sheetData>
    <row r="1" spans="2:17" ht="18.75">
      <c r="B1" s="123" t="s">
        <v>158</v>
      </c>
    </row>
    <row r="2" spans="2:17" ht="17.25">
      <c r="B2" s="124" t="s">
        <v>211</v>
      </c>
    </row>
    <row r="3" spans="2:17" ht="18" thickBot="1">
      <c r="B3" s="124"/>
    </row>
    <row r="4" spans="2:17" ht="15.75" thickBot="1">
      <c r="B4" s="151" t="s">
        <v>3</v>
      </c>
      <c r="C4" s="180">
        <v>2007</v>
      </c>
      <c r="D4" s="180">
        <v>2008</v>
      </c>
      <c r="E4" s="178">
        <v>2009</v>
      </c>
      <c r="F4" s="181">
        <v>2010</v>
      </c>
      <c r="G4" s="180">
        <v>2011</v>
      </c>
      <c r="H4" s="179">
        <v>2012</v>
      </c>
    </row>
    <row r="5" spans="2:17">
      <c r="B5" s="57" t="s">
        <v>5</v>
      </c>
      <c r="C5" s="49">
        <v>4691200</v>
      </c>
      <c r="D5" s="49">
        <v>4586000</v>
      </c>
      <c r="E5" s="49">
        <v>5043400</v>
      </c>
      <c r="F5" s="182">
        <v>5051900</v>
      </c>
      <c r="G5" s="49">
        <v>4626100</v>
      </c>
      <c r="H5" s="163">
        <v>4389300</v>
      </c>
    </row>
    <row r="6" spans="2:17">
      <c r="B6" s="65" t="s">
        <v>6</v>
      </c>
      <c r="C6" s="66">
        <v>74932200</v>
      </c>
      <c r="D6" s="66">
        <v>72403000</v>
      </c>
      <c r="E6" s="66">
        <v>71483000</v>
      </c>
      <c r="F6" s="177">
        <v>72009300</v>
      </c>
      <c r="G6" s="66">
        <v>63341400</v>
      </c>
      <c r="H6" s="162">
        <v>17770700</v>
      </c>
    </row>
    <row r="7" spans="2:17">
      <c r="B7" s="57" t="s">
        <v>7</v>
      </c>
      <c r="C7" s="49">
        <v>184559600</v>
      </c>
      <c r="D7" s="49">
        <v>176278300</v>
      </c>
      <c r="E7" s="49">
        <v>180743800</v>
      </c>
      <c r="F7" s="182">
        <v>180212100</v>
      </c>
      <c r="G7" s="49">
        <v>132866900</v>
      </c>
      <c r="H7" s="163">
        <v>56059900</v>
      </c>
    </row>
    <row r="8" spans="2:17">
      <c r="B8" s="65" t="s">
        <v>8</v>
      </c>
      <c r="C8" s="66">
        <v>443600</v>
      </c>
      <c r="D8" s="66">
        <v>409600</v>
      </c>
      <c r="E8" s="66">
        <v>407000</v>
      </c>
      <c r="F8" s="177">
        <v>421800</v>
      </c>
      <c r="G8" s="66">
        <v>487600</v>
      </c>
      <c r="H8" s="162">
        <v>547700</v>
      </c>
    </row>
    <row r="9" spans="2:17">
      <c r="B9" s="57" t="s">
        <v>9</v>
      </c>
      <c r="C9" s="49">
        <v>13305700</v>
      </c>
      <c r="D9" s="49">
        <v>13786900</v>
      </c>
      <c r="E9" s="49">
        <v>10502000</v>
      </c>
      <c r="F9" s="182">
        <v>10436900</v>
      </c>
      <c r="G9" s="49">
        <v>10354200</v>
      </c>
      <c r="H9" s="163">
        <v>9995000</v>
      </c>
    </row>
    <row r="10" spans="2:17">
      <c r="B10" s="65" t="s">
        <v>10</v>
      </c>
      <c r="C10" s="66">
        <v>24400</v>
      </c>
      <c r="D10" s="66">
        <v>25000</v>
      </c>
      <c r="E10" s="66">
        <v>15800</v>
      </c>
      <c r="F10" s="177">
        <v>15800</v>
      </c>
      <c r="G10" s="66">
        <v>15800</v>
      </c>
      <c r="H10" s="162">
        <v>5000</v>
      </c>
    </row>
    <row r="11" spans="2:17">
      <c r="B11" s="57" t="s">
        <v>11</v>
      </c>
      <c r="C11" s="49">
        <v>12765200</v>
      </c>
      <c r="D11" s="49">
        <v>10757900</v>
      </c>
      <c r="E11" s="49">
        <v>11004100</v>
      </c>
      <c r="F11" s="182">
        <v>11115600</v>
      </c>
      <c r="G11" s="49">
        <v>11063500</v>
      </c>
      <c r="H11" s="163">
        <v>11291500</v>
      </c>
    </row>
    <row r="12" spans="2:17">
      <c r="B12" s="65" t="s">
        <v>12</v>
      </c>
      <c r="C12" s="66">
        <v>752000</v>
      </c>
      <c r="D12" s="66">
        <v>145400</v>
      </c>
      <c r="E12" s="66">
        <v>162300</v>
      </c>
      <c r="F12" s="177">
        <v>331600</v>
      </c>
      <c r="G12" s="66">
        <v>92000</v>
      </c>
      <c r="H12" s="162">
        <v>92000</v>
      </c>
      <c r="L12" s="113">
        <v>2007</v>
      </c>
      <c r="M12" s="113">
        <v>2008</v>
      </c>
      <c r="N12" s="113">
        <v>2009</v>
      </c>
      <c r="O12" s="113">
        <v>2010</v>
      </c>
      <c r="P12" s="113">
        <v>2011</v>
      </c>
      <c r="Q12" s="113">
        <v>2012</v>
      </c>
    </row>
    <row r="13" spans="2:17">
      <c r="B13" s="57" t="s">
        <v>13</v>
      </c>
      <c r="C13" s="49">
        <v>16584200</v>
      </c>
      <c r="D13" s="49">
        <v>15860400</v>
      </c>
      <c r="E13" s="49">
        <v>16663200</v>
      </c>
      <c r="F13" s="182">
        <v>17555500</v>
      </c>
      <c r="G13" s="49">
        <v>16100600</v>
      </c>
      <c r="H13" s="163">
        <v>16262900</v>
      </c>
      <c r="K13" s="113" t="s">
        <v>218</v>
      </c>
      <c r="L13" s="7" t="e">
        <f>'6. Warehouse Trend by Agency'!#REF!+'6. Warehouse Trend by Agency'!#REF!+'6. Warehouse Trend by Agency'!#REF!+'6. Warehouse Trend by Agency'!#REF!+'6. Warehouse Trend by Agency'!#REF!</f>
        <v>#REF!</v>
      </c>
      <c r="M13" s="7" t="e">
        <f>'6. Warehouse Trend by Agency'!#REF!+'6. Warehouse Trend by Agency'!#REF!+'6. Warehouse Trend by Agency'!#REF!+'6. Warehouse Trend by Agency'!#REF!+'6. Warehouse Trend by Agency'!#REF!</f>
        <v>#REF!</v>
      </c>
      <c r="N13" s="7" t="e">
        <f>'6. Warehouse Trend by Agency'!#REF!+'6. Warehouse Trend by Agency'!#REF!+'6. Warehouse Trend by Agency'!#REF!+'6. Warehouse Trend by Agency'!#REF!+'6. Warehouse Trend by Agency'!#REF!</f>
        <v>#REF!</v>
      </c>
      <c r="O13" s="7" t="e">
        <f>'6. Warehouse Trend by Agency'!#REF!+'6. Warehouse Trend by Agency'!#REF!+'6. Warehouse Trend by Agency'!#REF!+'6. Warehouse Trend by Agency'!#REF!+'6. Warehouse Trend by Agency'!#REF!</f>
        <v>#REF!</v>
      </c>
      <c r="P13" s="7" t="e">
        <f>'6. Warehouse Trend by Agency'!#REF!+'6. Warehouse Trend by Agency'!#REF!+'6. Warehouse Trend by Agency'!#REF!+'6. Warehouse Trend by Agency'!#REF!+'6. Warehouse Trend by Agency'!#REF!</f>
        <v>#REF!</v>
      </c>
      <c r="Q13" s="7" t="e">
        <f>'6. Warehouse Trend by Agency'!#REF!+'6. Warehouse Trend by Agency'!#REF!+'6. Warehouse Trend by Agency'!#REF!+'6. Warehouse Trend by Agency'!#REF!+'6. Warehouse Trend by Agency'!#REF!</f>
        <v>#REF!</v>
      </c>
    </row>
    <row r="14" spans="2:17">
      <c r="B14" s="65" t="s">
        <v>14</v>
      </c>
      <c r="C14" s="66">
        <v>870000</v>
      </c>
      <c r="D14" s="66">
        <v>782500</v>
      </c>
      <c r="E14" s="66">
        <v>772000</v>
      </c>
      <c r="F14" s="177">
        <v>776400</v>
      </c>
      <c r="G14" s="66">
        <v>781700</v>
      </c>
      <c r="H14" s="162">
        <v>769300</v>
      </c>
      <c r="K14" s="113" t="s">
        <v>215</v>
      </c>
      <c r="L14" s="7"/>
      <c r="M14" s="7" t="e">
        <f>M13-L13</f>
        <v>#REF!</v>
      </c>
      <c r="N14" s="7" t="e">
        <f>N13-M13</f>
        <v>#REF!</v>
      </c>
      <c r="O14" s="7" t="e">
        <f>O13-N13</f>
        <v>#REF!</v>
      </c>
      <c r="P14" s="7" t="e">
        <f>P13-O13</f>
        <v>#REF!</v>
      </c>
      <c r="Q14" s="7" t="e">
        <f>Q13-P13</f>
        <v>#REF!</v>
      </c>
    </row>
    <row r="15" spans="2:17">
      <c r="B15" s="57" t="s">
        <v>15</v>
      </c>
      <c r="C15" s="49">
        <v>3161100</v>
      </c>
      <c r="D15" s="49">
        <v>2865500</v>
      </c>
      <c r="E15" s="49">
        <v>3125500</v>
      </c>
      <c r="F15" s="182">
        <v>2933700</v>
      </c>
      <c r="G15" s="49">
        <v>2934500</v>
      </c>
      <c r="H15" s="163">
        <v>2458500</v>
      </c>
      <c r="K15" s="113" t="s">
        <v>216</v>
      </c>
      <c r="L15" s="7"/>
      <c r="M15" s="171" t="e">
        <f>M14/L13</f>
        <v>#REF!</v>
      </c>
      <c r="N15" s="171" t="e">
        <f>N14/M13</f>
        <v>#REF!</v>
      </c>
      <c r="O15" s="171" t="e">
        <f>O14/N13</f>
        <v>#REF!</v>
      </c>
      <c r="P15" s="171" t="e">
        <f>P14/O13</f>
        <v>#REF!</v>
      </c>
      <c r="Q15" s="171" t="e">
        <f>Q14/P13</f>
        <v>#REF!</v>
      </c>
    </row>
    <row r="16" spans="2:17">
      <c r="B16" s="65" t="s">
        <v>16</v>
      </c>
      <c r="C16" s="66">
        <v>11495400</v>
      </c>
      <c r="D16" s="66">
        <v>14303600</v>
      </c>
      <c r="E16" s="66">
        <v>14812400</v>
      </c>
      <c r="F16" s="177">
        <v>14785600</v>
      </c>
      <c r="G16" s="66">
        <v>15364500</v>
      </c>
      <c r="H16" s="162">
        <v>15432600</v>
      </c>
      <c r="K16" s="113" t="s">
        <v>219</v>
      </c>
      <c r="L16" s="7" t="e">
        <f>'6. Warehouse Trend by Agency'!#REF!-L13</f>
        <v>#REF!</v>
      </c>
      <c r="M16" s="7" t="e">
        <f>'6. Warehouse Trend by Agency'!#REF!-M13</f>
        <v>#REF!</v>
      </c>
      <c r="N16" s="7" t="e">
        <f>'6. Warehouse Trend by Agency'!B28-N13</f>
        <v>#REF!</v>
      </c>
      <c r="O16" s="7" t="e">
        <f>'6. Warehouse Trend by Agency'!#REF!-O13</f>
        <v>#REF!</v>
      </c>
      <c r="P16" s="7" t="e">
        <f>'6. Warehouse Trend by Agency'!#REF!-P13</f>
        <v>#REF!</v>
      </c>
      <c r="Q16" s="7" t="e">
        <f>'6. Warehouse Trend by Agency'!#REF!-Q13</f>
        <v>#REF!</v>
      </c>
    </row>
    <row r="17" spans="2:18">
      <c r="B17" s="57" t="s">
        <v>17</v>
      </c>
      <c r="C17" s="49">
        <v>3805600</v>
      </c>
      <c r="D17" s="49">
        <v>3791900</v>
      </c>
      <c r="E17" s="49">
        <v>3881500</v>
      </c>
      <c r="F17" s="182">
        <v>3898000</v>
      </c>
      <c r="G17" s="49">
        <v>4054900</v>
      </c>
      <c r="H17" s="163">
        <v>4120100</v>
      </c>
      <c r="K17" s="113" t="s">
        <v>215</v>
      </c>
      <c r="M17" s="7" t="e">
        <f>M16-L16</f>
        <v>#REF!</v>
      </c>
      <c r="N17" s="7" t="e">
        <f>N16-M16</f>
        <v>#REF!</v>
      </c>
      <c r="O17" s="7" t="e">
        <f>O16-N16</f>
        <v>#REF!</v>
      </c>
      <c r="P17" s="7" t="e">
        <f>P16-O16</f>
        <v>#REF!</v>
      </c>
      <c r="Q17" s="7" t="e">
        <f>Q16-P16</f>
        <v>#REF!</v>
      </c>
      <c r="R17" s="171"/>
    </row>
    <row r="18" spans="2:18">
      <c r="B18" s="65" t="s">
        <v>18</v>
      </c>
      <c r="C18" s="66">
        <v>787900</v>
      </c>
      <c r="D18" s="66">
        <v>801200</v>
      </c>
      <c r="E18" s="66">
        <v>847400</v>
      </c>
      <c r="F18" s="177">
        <v>874200</v>
      </c>
      <c r="G18" s="66">
        <v>912800</v>
      </c>
      <c r="H18" s="162">
        <v>908300</v>
      </c>
      <c r="K18" s="113" t="s">
        <v>216</v>
      </c>
      <c r="M18" s="171" t="e">
        <f>M17/L16</f>
        <v>#REF!</v>
      </c>
      <c r="N18" s="171" t="e">
        <f>N17/M16</f>
        <v>#REF!</v>
      </c>
      <c r="O18" s="171" t="e">
        <f>O17/N16</f>
        <v>#REF!</v>
      </c>
      <c r="P18" s="171" t="e">
        <f>P17/O16</f>
        <v>#REF!</v>
      </c>
      <c r="Q18" s="171" t="e">
        <f>Q17/P16</f>
        <v>#REF!</v>
      </c>
    </row>
    <row r="19" spans="2:18">
      <c r="B19" s="131" t="s">
        <v>19</v>
      </c>
      <c r="C19" s="49">
        <v>3715600</v>
      </c>
      <c r="D19" s="49">
        <v>3554600</v>
      </c>
      <c r="E19" s="49">
        <v>3491400</v>
      </c>
      <c r="F19" s="182">
        <v>3487900</v>
      </c>
      <c r="G19" s="49">
        <v>3466300</v>
      </c>
      <c r="H19" s="163">
        <v>3675700</v>
      </c>
    </row>
    <row r="20" spans="2:18">
      <c r="B20" s="65" t="s">
        <v>20</v>
      </c>
      <c r="C20" s="66">
        <v>257200</v>
      </c>
      <c r="D20" s="66">
        <v>253100</v>
      </c>
      <c r="E20" s="66">
        <v>248200</v>
      </c>
      <c r="F20" s="177">
        <v>241600</v>
      </c>
      <c r="G20" s="66">
        <v>242800</v>
      </c>
      <c r="H20" s="162">
        <v>249200</v>
      </c>
    </row>
    <row r="21" spans="2:18">
      <c r="B21" s="57" t="s">
        <v>21</v>
      </c>
      <c r="C21" s="49">
        <v>97537400</v>
      </c>
      <c r="D21" s="49">
        <v>86933900</v>
      </c>
      <c r="E21" s="49">
        <v>83551100</v>
      </c>
      <c r="F21" s="182">
        <v>93182200</v>
      </c>
      <c r="G21" s="49">
        <v>72811600</v>
      </c>
      <c r="H21" s="163">
        <v>6783000</v>
      </c>
    </row>
    <row r="22" spans="2:18">
      <c r="B22" s="69" t="s">
        <v>22</v>
      </c>
      <c r="C22" s="66">
        <v>0</v>
      </c>
      <c r="D22" s="66">
        <v>0</v>
      </c>
      <c r="E22" s="66">
        <v>0</v>
      </c>
      <c r="F22" s="177">
        <v>0</v>
      </c>
      <c r="G22" s="66">
        <v>0</v>
      </c>
      <c r="H22" s="162">
        <v>0</v>
      </c>
    </row>
    <row r="23" spans="2:18">
      <c r="B23" s="57" t="s">
        <v>23</v>
      </c>
      <c r="C23" s="49">
        <v>1669600</v>
      </c>
      <c r="D23" s="49">
        <v>1791300</v>
      </c>
      <c r="E23" s="49">
        <v>1856900</v>
      </c>
      <c r="F23" s="182">
        <v>1810600</v>
      </c>
      <c r="G23" s="49">
        <v>1954600</v>
      </c>
      <c r="H23" s="163">
        <v>2123700</v>
      </c>
    </row>
    <row r="24" spans="2:18">
      <c r="B24" s="65" t="s">
        <v>24</v>
      </c>
      <c r="C24" s="66">
        <v>238300</v>
      </c>
      <c r="D24" s="66">
        <v>238300</v>
      </c>
      <c r="E24" s="66">
        <v>134000</v>
      </c>
      <c r="F24" s="177">
        <v>69200</v>
      </c>
      <c r="G24" s="66">
        <v>69200</v>
      </c>
      <c r="H24" s="162">
        <v>69200</v>
      </c>
    </row>
    <row r="25" spans="2:18">
      <c r="B25" s="57" t="s">
        <v>25</v>
      </c>
      <c r="C25" s="49">
        <v>1122700</v>
      </c>
      <c r="D25" s="49">
        <v>1030100</v>
      </c>
      <c r="E25" s="49">
        <v>1020000</v>
      </c>
      <c r="F25" s="182">
        <v>995100</v>
      </c>
      <c r="G25" s="49">
        <v>1049300</v>
      </c>
      <c r="H25" s="163">
        <v>1103100</v>
      </c>
    </row>
    <row r="26" spans="2:18">
      <c r="B26" s="65" t="s">
        <v>26</v>
      </c>
      <c r="C26" s="66">
        <v>0</v>
      </c>
      <c r="D26" s="66">
        <v>0</v>
      </c>
      <c r="E26" s="66">
        <v>0</v>
      </c>
      <c r="F26" s="177">
        <v>0</v>
      </c>
      <c r="G26" s="66">
        <v>0</v>
      </c>
      <c r="H26" s="162">
        <v>0</v>
      </c>
    </row>
    <row r="27" spans="2:18" ht="15.75" thickBot="1">
      <c r="B27" s="57" t="s">
        <v>27</v>
      </c>
      <c r="C27" s="49">
        <v>4708200</v>
      </c>
      <c r="D27" s="49">
        <v>4620700</v>
      </c>
      <c r="E27" s="49">
        <v>4797600</v>
      </c>
      <c r="F27" s="182">
        <v>4672200</v>
      </c>
      <c r="G27" s="49">
        <v>4921500</v>
      </c>
      <c r="H27" s="163">
        <v>5135700</v>
      </c>
    </row>
    <row r="28" spans="2:18" ht="15.75" thickBot="1">
      <c r="B28" s="52" t="s">
        <v>2</v>
      </c>
      <c r="C28" s="53">
        <v>437427100</v>
      </c>
      <c r="D28" s="53">
        <v>415219200</v>
      </c>
      <c r="E28" s="53">
        <v>414562600</v>
      </c>
      <c r="F28" s="53">
        <v>424877200</v>
      </c>
      <c r="G28" s="53">
        <v>347511800</v>
      </c>
      <c r="H28" s="107">
        <v>159242400</v>
      </c>
    </row>
    <row r="34" spans="9:9">
      <c r="I34" s="171"/>
    </row>
  </sheetData>
  <pageMargins left="0.7" right="0.7" top="0.75" bottom="0.75" header="0.3" footer="0.3"/>
  <pageSetup orientation="portrait" horizontalDpi="200" verticalDpi="200" r:id="rId1"/>
  <drawing r:id="rId2"/>
</worksheet>
</file>

<file path=xl/worksheets/sheet25.xml><?xml version="1.0" encoding="utf-8"?>
<worksheet xmlns="http://schemas.openxmlformats.org/spreadsheetml/2006/main" xmlns:r="http://schemas.openxmlformats.org/officeDocument/2006/relationships">
  <sheetPr codeName="Sheet25"/>
  <dimension ref="A1:H9"/>
  <sheetViews>
    <sheetView workbookViewId="0">
      <selection activeCell="U32" sqref="U32"/>
    </sheetView>
  </sheetViews>
  <sheetFormatPr defaultRowHeight="15"/>
  <sheetData>
    <row r="1" spans="1:8">
      <c r="B1">
        <v>2007</v>
      </c>
      <c r="C1">
        <v>2008</v>
      </c>
      <c r="D1">
        <v>2009</v>
      </c>
      <c r="E1" s="113">
        <v>2010</v>
      </c>
      <c r="F1" s="113">
        <v>2011</v>
      </c>
      <c r="G1" s="113">
        <v>2012</v>
      </c>
    </row>
    <row r="2" spans="1:8">
      <c r="A2" s="113" t="s">
        <v>218</v>
      </c>
      <c r="B2" s="7" t="e">
        <f>'5. Office Trend by Agency'!#REF!+'5. Office Trend by Agency'!#REF!+'5. Office Trend by Agency'!#REF!+'5. Office Trend by Agency'!#REF!+'5. Office Trend by Agency'!#REF!</f>
        <v>#REF!</v>
      </c>
      <c r="C2" s="7" t="e">
        <f>'5. Office Trend by Agency'!#REF!+'5. Office Trend by Agency'!#REF!+'5. Office Trend by Agency'!#REF!+'5. Office Trend by Agency'!#REF!+'5. Office Trend by Agency'!#REF!</f>
        <v>#REF!</v>
      </c>
      <c r="D2" s="7" t="e">
        <f>'5. Office Trend by Agency'!#REF!+'5. Office Trend by Agency'!#REF!+'5. Office Trend by Agency'!#REF!+'5. Office Trend by Agency'!#REF!+'5. Office Trend by Agency'!#REF!</f>
        <v>#REF!</v>
      </c>
      <c r="E2" s="7" t="e">
        <f>'5. Office Trend by Agency'!#REF!+'5. Office Trend by Agency'!#REF!+'5. Office Trend by Agency'!#REF!+'5. Office Trend by Agency'!#REF!+'5. Office Trend by Agency'!#REF!</f>
        <v>#REF!</v>
      </c>
      <c r="F2" s="7" t="e">
        <f>'5. Office Trend by Agency'!#REF!+'5. Office Trend by Agency'!#REF!+'5. Office Trend by Agency'!#REF!+'5. Office Trend by Agency'!#REF!+'5. Office Trend by Agency'!#REF!</f>
        <v>#REF!</v>
      </c>
      <c r="G2" s="7" t="e">
        <f>'5. Office Trend by Agency'!#REF!+'5. Office Trend by Agency'!#REF!+'5. Office Trend by Agency'!#REF!+'5. Office Trend by Agency'!#REF!+'5. Office Trend by Agency'!#REF!</f>
        <v>#REF!</v>
      </c>
    </row>
    <row r="3" spans="1:8">
      <c r="A3" s="113" t="s">
        <v>215</v>
      </c>
      <c r="B3" s="113"/>
      <c r="C3" s="7" t="e">
        <f>C2-B2</f>
        <v>#REF!</v>
      </c>
      <c r="D3" s="7" t="e">
        <f>D2-C2</f>
        <v>#REF!</v>
      </c>
      <c r="E3" s="7" t="e">
        <f>E2-D2</f>
        <v>#REF!</v>
      </c>
      <c r="F3" s="7" t="e">
        <f>F2-E2</f>
        <v>#REF!</v>
      </c>
      <c r="G3" s="7" t="e">
        <f>G2-F2</f>
        <v>#REF!</v>
      </c>
      <c r="H3" s="113"/>
    </row>
    <row r="4" spans="1:8">
      <c r="A4" s="113" t="s">
        <v>216</v>
      </c>
      <c r="B4" s="113"/>
      <c r="C4" s="171" t="e">
        <f>C3/B2</f>
        <v>#REF!</v>
      </c>
      <c r="D4" s="171" t="e">
        <f>D3/C2</f>
        <v>#REF!</v>
      </c>
      <c r="E4" s="171" t="e">
        <f>E3/D2</f>
        <v>#REF!</v>
      </c>
      <c r="F4" s="171" t="e">
        <f>F3/E2</f>
        <v>#REF!</v>
      </c>
      <c r="G4" s="171" t="e">
        <f>G3/F2</f>
        <v>#REF!</v>
      </c>
      <c r="H4" s="113"/>
    </row>
    <row r="5" spans="1:8">
      <c r="A5" s="113" t="s">
        <v>219</v>
      </c>
      <c r="B5" s="7" t="e">
        <f>'5. Office Trend by Agency'!#REF!-B2</f>
        <v>#REF!</v>
      </c>
      <c r="C5" s="7" t="e">
        <f>'5. Office Trend by Agency'!#REF!-C2</f>
        <v>#REF!</v>
      </c>
      <c r="D5" s="7" t="e">
        <f>'5. Office Trend by Agency'!B28-D2</f>
        <v>#REF!</v>
      </c>
      <c r="E5" s="7" t="e">
        <f>'5. Office Trend by Agency'!#REF!-E2</f>
        <v>#REF!</v>
      </c>
      <c r="F5" s="7" t="e">
        <f>'5. Office Trend by Agency'!#REF!-F2</f>
        <v>#REF!</v>
      </c>
      <c r="G5" s="7" t="e">
        <f>'5. Office Trend by Agency'!#REF!-G2</f>
        <v>#REF!</v>
      </c>
    </row>
    <row r="6" spans="1:8">
      <c r="A6" s="113" t="s">
        <v>215</v>
      </c>
      <c r="B6" s="113"/>
      <c r="C6" s="7" t="e">
        <f>C5-B5</f>
        <v>#REF!</v>
      </c>
      <c r="D6" s="7" t="e">
        <f>D5-C5</f>
        <v>#REF!</v>
      </c>
      <c r="E6" s="7" t="e">
        <f>E5-D5</f>
        <v>#REF!</v>
      </c>
      <c r="F6" s="7" t="e">
        <f>F5-E5</f>
        <v>#REF!</v>
      </c>
      <c r="G6" s="7" t="e">
        <f>G5-F5</f>
        <v>#REF!</v>
      </c>
    </row>
    <row r="7" spans="1:8">
      <c r="A7" s="113" t="s">
        <v>216</v>
      </c>
      <c r="B7" s="113"/>
      <c r="C7" s="171" t="e">
        <f>C6/B5</f>
        <v>#REF!</v>
      </c>
      <c r="D7" s="171" t="e">
        <f>D6/C5</f>
        <v>#REF!</v>
      </c>
      <c r="E7" s="171" t="e">
        <f>E6/D5</f>
        <v>#REF!</v>
      </c>
      <c r="F7" s="171" t="e">
        <f>F6/E5</f>
        <v>#REF!</v>
      </c>
      <c r="G7" s="171" t="e">
        <f>G6/F5</f>
        <v>#REF!</v>
      </c>
    </row>
    <row r="8" spans="1:8">
      <c r="A8" s="113"/>
      <c r="B8" s="113"/>
      <c r="C8" s="113"/>
      <c r="D8" s="113"/>
      <c r="E8" s="113"/>
      <c r="F8" s="113"/>
      <c r="G8" s="113"/>
    </row>
    <row r="9" spans="1:8">
      <c r="A9" s="113"/>
      <c r="B9" s="113"/>
      <c r="C9" s="113"/>
      <c r="D9" s="113"/>
      <c r="E9" s="113"/>
      <c r="F9" s="113"/>
      <c r="G9" s="11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sheetPr codeName="Sheet26"/>
  <dimension ref="A1"/>
  <sheetViews>
    <sheetView workbookViewId="0">
      <selection activeCell="F38" sqref="F38"/>
    </sheetView>
  </sheetViews>
  <sheetFormatPr defaultRowHeight="15"/>
  <sheetData/>
  <pageMargins left="0.7" right="0.7" top="0.75" bottom="0.75" header="0.3" footer="0.3"/>
</worksheet>
</file>

<file path=xl/worksheets/sheet27.xml><?xml version="1.0" encoding="utf-8"?>
<worksheet xmlns="http://schemas.openxmlformats.org/spreadsheetml/2006/main" xmlns:r="http://schemas.openxmlformats.org/officeDocument/2006/relationships">
  <sheetPr codeName="Sheet27"/>
  <dimension ref="A1:H12"/>
  <sheetViews>
    <sheetView workbookViewId="0">
      <selection activeCell="A2" sqref="A2:B9"/>
    </sheetView>
  </sheetViews>
  <sheetFormatPr defaultRowHeight="15"/>
  <cols>
    <col min="2" max="2" width="7" bestFit="1" customWidth="1"/>
    <col min="5" max="5" width="18" bestFit="1" customWidth="1"/>
  </cols>
  <sheetData>
    <row r="1" spans="1:8">
      <c r="A1" s="185"/>
      <c r="B1" s="9"/>
      <c r="C1" s="9"/>
      <c r="D1" s="9"/>
      <c r="E1" s="9"/>
      <c r="F1" s="9"/>
      <c r="G1" s="9"/>
    </row>
    <row r="2" spans="1:8">
      <c r="A2" s="58" t="s">
        <v>7</v>
      </c>
      <c r="B2" s="6">
        <v>6456</v>
      </c>
      <c r="C2" s="6"/>
    </row>
    <row r="3" spans="1:8">
      <c r="A3" s="172" t="s">
        <v>6</v>
      </c>
      <c r="B3" s="115">
        <v>7554</v>
      </c>
      <c r="C3" s="6"/>
      <c r="E3" s="113" t="s">
        <v>5</v>
      </c>
      <c r="F3" s="113">
        <v>17826</v>
      </c>
    </row>
    <row r="4" spans="1:8">
      <c r="A4" s="172" t="s">
        <v>21</v>
      </c>
      <c r="B4" s="115">
        <v>1949</v>
      </c>
      <c r="C4" s="6"/>
      <c r="D4" s="11"/>
      <c r="E4" s="113" t="s">
        <v>6</v>
      </c>
      <c r="F4" s="113">
        <v>73055</v>
      </c>
      <c r="G4" s="11"/>
      <c r="H4" s="11"/>
    </row>
    <row r="5" spans="1:8">
      <c r="A5" s="172" t="s">
        <v>23</v>
      </c>
      <c r="B5" s="115">
        <v>1652</v>
      </c>
      <c r="C5" s="6"/>
      <c r="D5" s="11"/>
      <c r="E5" s="113" t="s">
        <v>7</v>
      </c>
      <c r="F5" s="113">
        <v>170850</v>
      </c>
      <c r="G5" s="11"/>
      <c r="H5" s="11"/>
    </row>
    <row r="6" spans="1:8">
      <c r="A6" s="172" t="s">
        <v>25</v>
      </c>
      <c r="B6" s="115">
        <v>2857</v>
      </c>
      <c r="C6" s="6"/>
      <c r="D6" s="11"/>
      <c r="E6" s="11" t="s">
        <v>15</v>
      </c>
      <c r="F6" s="11">
        <v>19948</v>
      </c>
      <c r="G6" s="11"/>
      <c r="H6" s="11"/>
    </row>
    <row r="7" spans="1:8">
      <c r="A7" s="69" t="s">
        <v>16</v>
      </c>
      <c r="B7" s="115">
        <v>722</v>
      </c>
      <c r="C7" s="6"/>
      <c r="D7" s="11"/>
      <c r="E7" s="11" t="s">
        <v>16</v>
      </c>
      <c r="F7" s="11">
        <v>75097</v>
      </c>
      <c r="G7" s="11"/>
      <c r="H7" s="11"/>
    </row>
    <row r="8" spans="1:8">
      <c r="A8" s="172" t="s">
        <v>5</v>
      </c>
      <c r="B8" s="115">
        <v>793</v>
      </c>
      <c r="C8" s="6"/>
      <c r="D8" s="11"/>
      <c r="E8" s="11" t="s">
        <v>21</v>
      </c>
      <c r="F8" s="11">
        <v>64477</v>
      </c>
      <c r="G8" s="11"/>
      <c r="H8" s="11"/>
    </row>
    <row r="9" spans="1:8">
      <c r="A9" s="172" t="s">
        <v>140</v>
      </c>
      <c r="B9" s="6">
        <v>1676</v>
      </c>
      <c r="C9" s="6"/>
      <c r="D9" s="11"/>
      <c r="E9" s="11" t="s">
        <v>25</v>
      </c>
      <c r="F9" s="11">
        <v>42829</v>
      </c>
      <c r="G9" s="11"/>
      <c r="H9" s="11"/>
    </row>
    <row r="10" spans="1:8">
      <c r="A10" s="172"/>
      <c r="B10" s="6"/>
      <c r="C10" s="6"/>
      <c r="D10" s="11"/>
      <c r="E10" s="11" t="s">
        <v>56</v>
      </c>
      <c r="F10" s="21">
        <v>21786</v>
      </c>
      <c r="G10" s="11"/>
      <c r="H10" s="11"/>
    </row>
    <row r="11" spans="1:8">
      <c r="A11" s="172"/>
      <c r="B11" s="6"/>
      <c r="C11" s="6"/>
      <c r="D11" s="11"/>
      <c r="E11" s="11"/>
      <c r="F11" s="11"/>
      <c r="G11" s="11"/>
      <c r="H11" s="11"/>
    </row>
    <row r="12" spans="1:8">
      <c r="A12" s="172"/>
      <c r="B12" s="6"/>
      <c r="C12" s="6"/>
      <c r="D12" s="6"/>
      <c r="E12" s="6"/>
      <c r="F12" s="6"/>
      <c r="G12" s="6"/>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sheetPr codeName="Sheet28"/>
  <dimension ref="B1:C51"/>
  <sheetViews>
    <sheetView workbookViewId="0">
      <selection activeCell="B2" sqref="B2:B6"/>
    </sheetView>
  </sheetViews>
  <sheetFormatPr defaultRowHeight="15"/>
  <cols>
    <col min="2" max="2" width="18.7109375" bestFit="1" customWidth="1"/>
    <col min="3" max="3" width="10.5703125" bestFit="1" customWidth="1"/>
  </cols>
  <sheetData>
    <row r="1" spans="2:3">
      <c r="B1" s="92" t="s">
        <v>79</v>
      </c>
      <c r="C1" s="93">
        <v>200456.068</v>
      </c>
    </row>
    <row r="2" spans="2:3">
      <c r="B2" s="131" t="s">
        <v>83</v>
      </c>
      <c r="C2" s="95">
        <v>1774604.8399999999</v>
      </c>
    </row>
    <row r="3" spans="2:3">
      <c r="B3" s="69" t="s">
        <v>122</v>
      </c>
      <c r="C3" s="94">
        <v>1677087.821</v>
      </c>
    </row>
    <row r="4" spans="2:3">
      <c r="B4" s="69" t="s">
        <v>110</v>
      </c>
      <c r="C4" s="94">
        <v>1647514.1670000001</v>
      </c>
    </row>
    <row r="5" spans="2:3">
      <c r="B5" s="131" t="s">
        <v>81</v>
      </c>
      <c r="C5" s="95">
        <v>1241109.247</v>
      </c>
    </row>
    <row r="6" spans="2:3">
      <c r="B6" s="69" t="s">
        <v>126</v>
      </c>
      <c r="C6" s="94">
        <v>1229632.71</v>
      </c>
    </row>
    <row r="7" spans="2:3">
      <c r="B7" s="131" t="s">
        <v>115</v>
      </c>
      <c r="C7" s="95">
        <v>1029605.35</v>
      </c>
    </row>
    <row r="8" spans="2:3">
      <c r="B8" s="131" t="s">
        <v>89</v>
      </c>
      <c r="C8" s="95">
        <v>971867.12500000012</v>
      </c>
    </row>
    <row r="9" spans="2:3">
      <c r="B9" s="69" t="s">
        <v>88</v>
      </c>
      <c r="C9" s="94">
        <v>778910.24600000004</v>
      </c>
    </row>
    <row r="10" spans="2:3">
      <c r="B10" s="131" t="s">
        <v>103</v>
      </c>
      <c r="C10" s="95">
        <v>664231.36800000002</v>
      </c>
    </row>
    <row r="11" spans="2:3">
      <c r="B11" s="69" t="s">
        <v>82</v>
      </c>
      <c r="C11" s="94">
        <v>658665.96899999992</v>
      </c>
    </row>
    <row r="12" spans="2:3">
      <c r="B12" s="69" t="s">
        <v>84</v>
      </c>
      <c r="C12" s="94">
        <v>630577.29200000002</v>
      </c>
    </row>
    <row r="13" spans="2:3">
      <c r="B13" s="131" t="s">
        <v>113</v>
      </c>
      <c r="C13" s="95">
        <v>626391.1860000001</v>
      </c>
    </row>
    <row r="14" spans="2:3">
      <c r="B14" s="69" t="s">
        <v>104</v>
      </c>
      <c r="C14" s="94">
        <v>613273.23800000001</v>
      </c>
    </row>
    <row r="15" spans="2:3">
      <c r="B15" s="131" t="s">
        <v>125</v>
      </c>
      <c r="C15" s="95">
        <v>580046.1370000001</v>
      </c>
    </row>
    <row r="16" spans="2:3">
      <c r="B16" s="131" t="s">
        <v>95</v>
      </c>
      <c r="C16" s="95">
        <v>571737.40700000001</v>
      </c>
    </row>
    <row r="17" spans="2:3">
      <c r="B17" s="69" t="s">
        <v>96</v>
      </c>
      <c r="C17" s="94">
        <v>561242.59100000001</v>
      </c>
    </row>
    <row r="18" spans="2:3">
      <c r="B18" s="69" t="s">
        <v>120</v>
      </c>
      <c r="C18" s="94">
        <v>535728.56900000002</v>
      </c>
    </row>
    <row r="19" spans="2:3">
      <c r="B19" s="69" t="s">
        <v>112</v>
      </c>
      <c r="C19" s="94">
        <v>496403.56400000007</v>
      </c>
    </row>
    <row r="20" spans="2:3">
      <c r="B20" s="131" t="s">
        <v>91</v>
      </c>
      <c r="C20" s="95">
        <v>471223.429</v>
      </c>
    </row>
    <row r="21" spans="2:3">
      <c r="B21" s="131" t="s">
        <v>119</v>
      </c>
      <c r="C21" s="95">
        <v>459972.821</v>
      </c>
    </row>
    <row r="22" spans="2:3">
      <c r="B22" s="69" t="s">
        <v>80</v>
      </c>
      <c r="C22" s="94">
        <v>428857.67199999996</v>
      </c>
    </row>
    <row r="23" spans="2:3">
      <c r="B23" s="69" t="s">
        <v>98</v>
      </c>
      <c r="C23" s="94">
        <v>387697.73499999999</v>
      </c>
    </row>
    <row r="24" spans="2:3">
      <c r="B24" s="131" t="s">
        <v>121</v>
      </c>
      <c r="C24" s="95">
        <v>367042.57900000003</v>
      </c>
    </row>
    <row r="25" spans="2:3">
      <c r="B25" s="131" t="s">
        <v>105</v>
      </c>
      <c r="C25" s="95">
        <v>315943.12200000003</v>
      </c>
    </row>
    <row r="26" spans="2:3">
      <c r="B26" s="131" t="s">
        <v>93</v>
      </c>
      <c r="C26" s="95">
        <v>303077.37800000003</v>
      </c>
    </row>
    <row r="27" spans="2:3">
      <c r="B27" s="131" t="s">
        <v>97</v>
      </c>
      <c r="C27" s="95">
        <v>289258.95999999996</v>
      </c>
    </row>
    <row r="28" spans="2:3">
      <c r="B28" s="58" t="s">
        <v>129</v>
      </c>
      <c r="C28" s="96">
        <v>261050.016</v>
      </c>
    </row>
    <row r="29" spans="2:3">
      <c r="B29" s="69" t="s">
        <v>116</v>
      </c>
      <c r="C29" s="94">
        <v>245612.511</v>
      </c>
    </row>
    <row r="30" spans="2:3">
      <c r="B30" s="69" t="s">
        <v>94</v>
      </c>
      <c r="C30" s="94">
        <v>228728.46899999998</v>
      </c>
    </row>
    <row r="31" spans="2:3">
      <c r="B31" s="69" t="s">
        <v>90</v>
      </c>
      <c r="C31" s="94">
        <v>221157.95300000004</v>
      </c>
    </row>
    <row r="32" spans="2:3">
      <c r="B32" s="69" t="s">
        <v>92</v>
      </c>
      <c r="C32" s="94">
        <v>219026.068</v>
      </c>
    </row>
    <row r="33" spans="2:3">
      <c r="B33" s="131" t="s">
        <v>117</v>
      </c>
      <c r="C33" s="95">
        <v>198659.15600000002</v>
      </c>
    </row>
    <row r="34" spans="2:3">
      <c r="B34" s="69" t="s">
        <v>106</v>
      </c>
      <c r="C34" s="94">
        <v>172078.83199999999</v>
      </c>
    </row>
    <row r="35" spans="2:3">
      <c r="B35" s="131" t="s">
        <v>111</v>
      </c>
      <c r="C35" s="95">
        <v>168772.32699999999</v>
      </c>
    </row>
    <row r="36" spans="2:3">
      <c r="B36" s="131" t="s">
        <v>101</v>
      </c>
      <c r="C36" s="95">
        <v>168163.821</v>
      </c>
    </row>
    <row r="37" spans="2:3">
      <c r="B37" s="131" t="s">
        <v>127</v>
      </c>
      <c r="C37" s="95">
        <v>157808.285</v>
      </c>
    </row>
    <row r="38" spans="2:3">
      <c r="B38" s="131" t="s">
        <v>123</v>
      </c>
      <c r="C38" s="95">
        <v>155698.61799999999</v>
      </c>
    </row>
    <row r="39" spans="2:3">
      <c r="B39" s="69" t="s">
        <v>114</v>
      </c>
      <c r="C39" s="94">
        <v>154344.87600000002</v>
      </c>
    </row>
    <row r="40" spans="2:3">
      <c r="B40" s="131" t="s">
        <v>99</v>
      </c>
      <c r="C40" s="95">
        <v>131270.32</v>
      </c>
    </row>
    <row r="41" spans="2:3">
      <c r="B41" s="131" t="s">
        <v>107</v>
      </c>
      <c r="C41" s="95">
        <v>128314.147</v>
      </c>
    </row>
    <row r="42" spans="2:3">
      <c r="B42" s="69" t="s">
        <v>128</v>
      </c>
      <c r="C42" s="94">
        <v>101731.63299999999</v>
      </c>
    </row>
    <row r="43" spans="2:3">
      <c r="B43" s="69" t="s">
        <v>102</v>
      </c>
      <c r="C43" s="94">
        <v>99590.88900000001</v>
      </c>
    </row>
    <row r="44" spans="2:3">
      <c r="B44" s="131" t="s">
        <v>109</v>
      </c>
      <c r="C44" s="95">
        <v>87483.705000000002</v>
      </c>
    </row>
    <row r="45" spans="2:3">
      <c r="B45" s="69" t="s">
        <v>100</v>
      </c>
      <c r="C45" s="94">
        <v>54532.722000000009</v>
      </c>
    </row>
    <row r="46" spans="2:3">
      <c r="B46" s="69" t="s">
        <v>108</v>
      </c>
      <c r="C46" s="94">
        <v>24422.769000000004</v>
      </c>
    </row>
    <row r="47" spans="2:3">
      <c r="B47" s="69" t="s">
        <v>124</v>
      </c>
      <c r="C47" s="94">
        <v>18683.63</v>
      </c>
    </row>
    <row r="48" spans="2:3">
      <c r="B48" s="131" t="s">
        <v>85</v>
      </c>
      <c r="C48" s="95">
        <v>12140.916000000001</v>
      </c>
    </row>
    <row r="49" spans="2:3">
      <c r="B49" s="69" t="s">
        <v>86</v>
      </c>
      <c r="C49" s="94">
        <v>11960.921999999999</v>
      </c>
    </row>
    <row r="50" spans="2:3">
      <c r="B50" s="69" t="s">
        <v>118</v>
      </c>
      <c r="C50" s="94">
        <v>4524.0150000000003</v>
      </c>
    </row>
    <row r="51" spans="2:3">
      <c r="B51" s="131" t="s">
        <v>87</v>
      </c>
      <c r="C51" s="95">
        <v>3852.7559999999999</v>
      </c>
    </row>
  </sheetData>
  <sortState ref="B2:C51">
    <sortCondition descending="1" ref="C51"/>
  </sortState>
  <pageMargins left="0.7" right="0.7" top="0.75" bottom="0.75" header="0.3" footer="0.3"/>
</worksheet>
</file>

<file path=xl/worksheets/sheet29.xml><?xml version="1.0" encoding="utf-8"?>
<worksheet xmlns="http://schemas.openxmlformats.org/spreadsheetml/2006/main" xmlns:r="http://schemas.openxmlformats.org/officeDocument/2006/relationships">
  <sheetPr codeName="Sheet29"/>
  <dimension ref="A1:Q35"/>
  <sheetViews>
    <sheetView topLeftCell="C1" workbookViewId="0">
      <selection activeCell="C34" sqref="C34:E35"/>
    </sheetView>
  </sheetViews>
  <sheetFormatPr defaultRowHeight="15"/>
  <cols>
    <col min="1" max="1" width="9" bestFit="1" customWidth="1"/>
    <col min="2" max="2" width="16.85546875" bestFit="1" customWidth="1"/>
    <col min="3" max="3" width="12.5703125" bestFit="1" customWidth="1"/>
    <col min="4" max="4" width="7.42578125" bestFit="1" customWidth="1"/>
    <col min="5" max="5" width="7.140625" bestFit="1" customWidth="1"/>
    <col min="11" max="11" width="46.85546875" bestFit="1" customWidth="1"/>
    <col min="12" max="16" width="12.5703125" bestFit="1" customWidth="1"/>
  </cols>
  <sheetData>
    <row r="1" spans="1:17" ht="15.75" thickBot="1">
      <c r="A1" s="113" t="s">
        <v>254</v>
      </c>
    </row>
    <row r="2" spans="1:17" ht="15.75" thickBot="1">
      <c r="A2" s="573" t="s">
        <v>254</v>
      </c>
      <c r="B2" s="574"/>
      <c r="C2" s="574"/>
      <c r="D2" s="574"/>
      <c r="E2" s="574"/>
      <c r="F2" s="574"/>
      <c r="G2" s="575"/>
      <c r="K2" s="113" t="s">
        <v>31</v>
      </c>
    </row>
    <row r="3" spans="1:17">
      <c r="A3" s="113"/>
      <c r="B3" s="113" t="s">
        <v>194</v>
      </c>
      <c r="C3" s="113" t="s">
        <v>1</v>
      </c>
      <c r="D3" s="113" t="s">
        <v>194</v>
      </c>
      <c r="E3" s="113" t="s">
        <v>1</v>
      </c>
      <c r="K3" s="573" t="s">
        <v>31</v>
      </c>
      <c r="L3" s="574"/>
      <c r="M3" s="574"/>
      <c r="N3" s="574"/>
      <c r="O3" s="574"/>
      <c r="P3" s="574"/>
      <c r="Q3" s="575"/>
    </row>
    <row r="4" spans="1:17">
      <c r="A4" s="184"/>
      <c r="B4" s="7"/>
      <c r="C4" s="7"/>
      <c r="D4" s="171"/>
      <c r="E4" s="171"/>
      <c r="J4" s="113"/>
      <c r="K4" s="221" t="s">
        <v>31</v>
      </c>
      <c r="L4" s="221">
        <v>2011</v>
      </c>
      <c r="M4" s="221">
        <v>2012</v>
      </c>
      <c r="N4" s="221"/>
      <c r="O4" s="221"/>
      <c r="P4" s="221"/>
    </row>
    <row r="5" spans="1:17">
      <c r="A5" s="184">
        <v>2011</v>
      </c>
      <c r="B5" s="230" t="e">
        <f>'1. Key Statistics'!#REF!</f>
        <v>#REF!</v>
      </c>
      <c r="C5" s="68" t="e">
        <f>'1. Key Statistics'!#REF!</f>
        <v>#REF!</v>
      </c>
      <c r="D5" s="59" t="e">
        <f>B5/(B5+C5)</f>
        <v>#REF!</v>
      </c>
      <c r="E5" s="59" t="e">
        <f>C5/(C5+B5)</f>
        <v>#REF!</v>
      </c>
      <c r="J5" s="113"/>
      <c r="K5" s="219" t="s">
        <v>242</v>
      </c>
      <c r="L5" s="220" t="e">
        <f>L7-L6</f>
        <v>#REF!</v>
      </c>
      <c r="M5" s="220">
        <f>M7-M6</f>
        <v>522794701.37499988</v>
      </c>
      <c r="N5" s="220"/>
      <c r="O5" s="220"/>
      <c r="P5" s="220"/>
    </row>
    <row r="6" spans="1:17">
      <c r="A6" s="184">
        <v>2012</v>
      </c>
      <c r="B6" s="172">
        <f>'1. Key Statistics'!$C$7</f>
        <v>2755557168.8389997</v>
      </c>
      <c r="C6" s="7">
        <f>'1. Key Statistics'!$D$7</f>
        <v>546169917.58000004</v>
      </c>
      <c r="D6" s="59">
        <f>B6/(B6+C6)</f>
        <v>0.83458053821996325</v>
      </c>
      <c r="E6" s="59">
        <f>C6/(C6+B6)</f>
        <v>0.16541946178003683</v>
      </c>
      <c r="J6" s="113"/>
      <c r="K6" s="219" t="s">
        <v>243</v>
      </c>
      <c r="L6" s="220" t="e">
        <f>'5. Office Trend by Agency'!#REF!+'5. Office Trend by Agency'!#REF!+'5. Office Trend by Agency'!#REF!+'5. Office Trend by Agency'!#REF!+'5. Office Trend by Agency'!#REF!</f>
        <v>#REF!</v>
      </c>
      <c r="M6" s="220">
        <f>'5. Office Trend by Agency'!B6+'5. Office Trend by Agency'!B7+'5. Office Trend by Agency'!B9+'5. Office Trend by Agency'!B10+'5. Office Trend by Agency'!B21</f>
        <v>275122415.73500001</v>
      </c>
      <c r="N6" s="220"/>
      <c r="O6" s="220"/>
      <c r="P6" s="220"/>
    </row>
    <row r="7" spans="1:17">
      <c r="A7" s="184"/>
      <c r="B7" s="172"/>
      <c r="C7" s="113"/>
      <c r="D7" s="59"/>
      <c r="E7" s="59"/>
      <c r="J7" s="113"/>
      <c r="K7" s="221" t="s">
        <v>225</v>
      </c>
      <c r="L7" s="222" t="e">
        <f>'5. Office Trend by Agency'!#REF!</f>
        <v>#REF!</v>
      </c>
      <c r="M7" s="222">
        <f>'5. Office Trend by Agency'!B28</f>
        <v>797917117.1099999</v>
      </c>
      <c r="N7" s="222"/>
      <c r="O7" s="222"/>
      <c r="P7" s="222"/>
    </row>
    <row r="8" spans="1:17">
      <c r="A8" s="184"/>
      <c r="B8" s="172"/>
      <c r="C8" s="113"/>
      <c r="D8" s="59"/>
      <c r="E8" s="59"/>
      <c r="J8" s="113"/>
    </row>
    <row r="9" spans="1:17">
      <c r="A9" s="184"/>
      <c r="B9" s="172"/>
      <c r="C9" s="113"/>
      <c r="D9" s="59"/>
      <c r="E9" s="59"/>
    </row>
    <row r="10" spans="1:17" ht="15.75" thickBot="1">
      <c r="K10" s="113" t="s">
        <v>271</v>
      </c>
    </row>
    <row r="11" spans="1:17" ht="15.75" thickBot="1">
      <c r="A11" s="113" t="s">
        <v>277</v>
      </c>
      <c r="K11" s="573" t="s">
        <v>271</v>
      </c>
      <c r="L11" s="574"/>
      <c r="M11" s="574"/>
      <c r="N11" s="574"/>
      <c r="O11" s="574"/>
      <c r="P11" s="574"/>
      <c r="Q11" s="575"/>
    </row>
    <row r="12" spans="1:17" ht="15.75" thickBot="1">
      <c r="A12" s="573" t="s">
        <v>255</v>
      </c>
      <c r="B12" s="574"/>
      <c r="C12" s="574"/>
      <c r="K12" s="151" t="s">
        <v>3</v>
      </c>
      <c r="L12" s="180" t="s">
        <v>0</v>
      </c>
      <c r="M12" s="178" t="s">
        <v>141</v>
      </c>
      <c r="N12" s="186"/>
      <c r="O12" s="180"/>
      <c r="P12" s="179"/>
    </row>
    <row r="13" spans="1:17">
      <c r="A13" s="224"/>
      <c r="B13" s="224" t="s">
        <v>194</v>
      </c>
      <c r="C13" s="224" t="s">
        <v>1</v>
      </c>
      <c r="K13" s="113" t="s">
        <v>244</v>
      </c>
      <c r="L13" s="115" t="e">
        <f>L15-L14</f>
        <v>#REF!</v>
      </c>
      <c r="M13" s="115">
        <f>M15-M14</f>
        <v>94021943.924999982</v>
      </c>
      <c r="N13" s="115"/>
      <c r="O13" s="115"/>
      <c r="P13" s="115"/>
    </row>
    <row r="14" spans="1:17" s="113" customFormat="1">
      <c r="A14" s="224" t="s">
        <v>143</v>
      </c>
      <c r="B14" s="205">
        <v>0</v>
      </c>
      <c r="C14" s="205">
        <v>0</v>
      </c>
      <c r="K14" s="113" t="s">
        <v>245</v>
      </c>
      <c r="L14" s="115" t="e">
        <f>'6. Warehouse Trend by Agency'!#REF!+'6. Warehouse Trend by Agency'!#REF!+'6. Warehouse Trend by Agency'!#REF!+'6. Warehouse Trend by Agency'!#REF!+'6. Warehouse Trend by Agency'!#REF!</f>
        <v>#REF!</v>
      </c>
      <c r="M14" s="115">
        <f>'6. Warehouse Trend by Agency'!B6+'6. Warehouse Trend by Agency'!B7+'6. Warehouse Trend by Agency'!B9+'6. Warehouse Trend by Agency'!B10+'6. Warehouse Trend by Agency'!B21</f>
        <v>91135102.670000017</v>
      </c>
      <c r="N14" s="115"/>
      <c r="O14" s="115"/>
      <c r="P14" s="115"/>
      <c r="Q14"/>
    </row>
    <row r="15" spans="1:17">
      <c r="A15" s="225" t="s">
        <v>142</v>
      </c>
      <c r="B15" s="205" t="e">
        <f>('2. Cost per SF'!#REF!-'2. Cost per SF'!#REF!)/'2. Cost per SF'!#REF!</f>
        <v>#REF!</v>
      </c>
      <c r="C15" s="205" t="e">
        <f>('2. Cost per SF'!#REF!-'2. Cost per SF'!#REF!)/'2. Cost per SF'!#REF!</f>
        <v>#REF!</v>
      </c>
      <c r="K15" s="116" t="s">
        <v>2</v>
      </c>
      <c r="L15" s="115" t="e">
        <f>'6. Warehouse Trend by Agency'!#REF!</f>
        <v>#REF!</v>
      </c>
      <c r="M15" s="115">
        <f>'6. Warehouse Trend by Agency'!B28</f>
        <v>185157046.595</v>
      </c>
      <c r="N15" s="115"/>
      <c r="O15" s="115"/>
      <c r="P15" s="115"/>
    </row>
    <row r="16" spans="1:17">
      <c r="A16" s="225" t="s">
        <v>135</v>
      </c>
      <c r="B16" s="205" t="e">
        <f>('2. Cost per SF'!#REF!-'2. Cost per SF'!#REF!)/'2. Cost per SF'!#REF!</f>
        <v>#REF!</v>
      </c>
      <c r="C16" s="205" t="e">
        <f>('2. Cost per SF'!#REF!-'2. Cost per SF'!#REF!)/'2. Cost per SF'!#REF!</f>
        <v>#REF!</v>
      </c>
      <c r="K16" s="113"/>
      <c r="L16" s="113"/>
      <c r="M16" s="113"/>
      <c r="N16" s="113"/>
      <c r="O16" s="113"/>
      <c r="P16" s="113"/>
      <c r="Q16" s="113"/>
    </row>
    <row r="17" spans="1:13">
      <c r="A17" s="225" t="s">
        <v>0</v>
      </c>
      <c r="B17" s="205" t="e">
        <f>('2. Cost per SF'!#REF!-'2. Cost per SF'!#REF!)/'2. Cost per SF'!#REF!</f>
        <v>#REF!</v>
      </c>
      <c r="C17" s="205" t="e">
        <f>('2. Cost per SF'!#REF!-'2. Cost per SF'!#REF!)/'2. Cost per SF'!#REF!</f>
        <v>#REF!</v>
      </c>
      <c r="K17" s="116"/>
    </row>
    <row r="18" spans="1:13" ht="15.75" thickBot="1">
      <c r="A18" s="225" t="s">
        <v>141</v>
      </c>
      <c r="B18" s="205" t="e">
        <f>('2. Cost per SF'!D5-'2. Cost per SF'!#REF!)/'2. Cost per SF'!#REF!</f>
        <v>#REF!</v>
      </c>
      <c r="C18" s="205" t="e">
        <f>('2. Cost per SF'!G5-'2. Cost per SF'!#REF!)/'2. Cost per SF'!#REF!</f>
        <v>#REF!</v>
      </c>
      <c r="K18" s="116" t="s">
        <v>288</v>
      </c>
    </row>
    <row r="19" spans="1:13">
      <c r="K19" s="573" t="s">
        <v>226</v>
      </c>
      <c r="L19" s="574"/>
      <c r="M19" s="575"/>
    </row>
    <row r="20" spans="1:13" ht="15.75" thickBot="1">
      <c r="A20" s="113" t="s">
        <v>132</v>
      </c>
      <c r="K20" s="193"/>
      <c r="L20" s="114" t="s">
        <v>194</v>
      </c>
      <c r="M20" s="187" t="s">
        <v>1</v>
      </c>
    </row>
    <row r="21" spans="1:13" ht="15.75" thickBot="1">
      <c r="A21" s="573" t="s">
        <v>256</v>
      </c>
      <c r="B21" s="574"/>
      <c r="K21" s="194" t="s">
        <v>72</v>
      </c>
      <c r="L21" s="188">
        <v>92965</v>
      </c>
      <c r="M21" s="188">
        <v>4645</v>
      </c>
    </row>
    <row r="22" spans="1:13">
      <c r="A22" s="104" t="s">
        <v>31</v>
      </c>
      <c r="B22" s="7">
        <f>'3. BuildingsUse'!B5+'3. BuildingsUse'!E5</f>
        <v>801379274.65499997</v>
      </c>
      <c r="K22" s="194" t="s">
        <v>41</v>
      </c>
      <c r="L22" s="188">
        <v>87424</v>
      </c>
      <c r="M22" s="188">
        <v>2662</v>
      </c>
    </row>
    <row r="23" spans="1:13">
      <c r="A23" s="65" t="s">
        <v>32</v>
      </c>
      <c r="B23" s="7">
        <f>'3. BuildingsUse'!B6+'3. BuildingsUse'!E6</f>
        <v>445898687.03799999</v>
      </c>
      <c r="K23" s="194" t="s">
        <v>70</v>
      </c>
      <c r="L23" s="188">
        <v>46703</v>
      </c>
      <c r="M23" s="188">
        <v>867</v>
      </c>
    </row>
    <row r="24" spans="1:13">
      <c r="A24" s="131" t="s">
        <v>171</v>
      </c>
      <c r="B24" s="7">
        <f>'3. BuildingsUse'!B7+'3. BuildingsUse'!E7</f>
        <v>294722246.11199999</v>
      </c>
      <c r="K24" s="194" t="s">
        <v>161</v>
      </c>
      <c r="L24" s="188">
        <v>42597</v>
      </c>
      <c r="M24" s="188">
        <v>746</v>
      </c>
    </row>
    <row r="25" spans="1:13">
      <c r="A25" s="65" t="s">
        <v>35</v>
      </c>
      <c r="B25" s="7">
        <f>'3. BuildingsUse'!B8+'3. BuildingsUse'!E8</f>
        <v>287114730.33599997</v>
      </c>
      <c r="K25" s="194" t="s">
        <v>66</v>
      </c>
      <c r="L25" s="188">
        <v>38478</v>
      </c>
      <c r="M25" s="188">
        <v>1837</v>
      </c>
    </row>
    <row r="26" spans="1:13">
      <c r="A26" s="57" t="s">
        <v>34</v>
      </c>
      <c r="B26" s="7">
        <f>'3. BuildingsUse'!B9+'3. BuildingsUse'!E9</f>
        <v>268770344.78599995</v>
      </c>
      <c r="K26" s="194" t="s">
        <v>64</v>
      </c>
      <c r="L26" s="188">
        <v>33461</v>
      </c>
      <c r="M26" s="188">
        <v>965</v>
      </c>
    </row>
    <row r="27" spans="1:13">
      <c r="A27" s="65" t="s">
        <v>36</v>
      </c>
      <c r="B27" s="7">
        <f>'3. BuildingsUse'!B10+'3. BuildingsUse'!E10</f>
        <v>232198384.82699999</v>
      </c>
      <c r="K27" s="194" t="s">
        <v>159</v>
      </c>
      <c r="L27" s="188">
        <v>30194</v>
      </c>
      <c r="M27" s="188">
        <v>1167</v>
      </c>
    </row>
    <row r="28" spans="1:13">
      <c r="A28" s="57" t="s">
        <v>37</v>
      </c>
      <c r="B28" s="7">
        <f>'3. BuildingsUse'!B11+'3. BuildingsUse'!E11</f>
        <v>180877506.83000001</v>
      </c>
      <c r="K28" s="194" t="s">
        <v>163</v>
      </c>
      <c r="L28" s="188">
        <v>26390</v>
      </c>
      <c r="M28" s="188">
        <v>371</v>
      </c>
    </row>
    <row r="29" spans="1:13">
      <c r="A29" s="65" t="s">
        <v>33</v>
      </c>
      <c r="B29" s="7">
        <f>'3. BuildingsUse'!B12+'3. BuildingsUse'!E12</f>
        <v>177129539.62</v>
      </c>
      <c r="K29" s="194" t="s">
        <v>43</v>
      </c>
      <c r="L29" s="188">
        <v>12202</v>
      </c>
      <c r="M29" s="188">
        <v>1930</v>
      </c>
    </row>
    <row r="30" spans="1:13">
      <c r="A30" s="131" t="s">
        <v>264</v>
      </c>
      <c r="B30" s="7">
        <f>('3. BuildingsUse'!B24+'3. BuildingsUse'!E24)-SUM(B22:B29)</f>
        <v>598965170.59300041</v>
      </c>
      <c r="K30" s="194" t="s">
        <v>160</v>
      </c>
      <c r="L30" s="188">
        <v>12047</v>
      </c>
      <c r="M30" s="188">
        <v>515</v>
      </c>
    </row>
    <row r="31" spans="1:13">
      <c r="K31" s="194" t="s">
        <v>69</v>
      </c>
      <c r="L31" s="188">
        <v>11873</v>
      </c>
      <c r="M31" s="188">
        <v>125</v>
      </c>
    </row>
    <row r="32" spans="1:13" ht="15.75" thickBot="1">
      <c r="A32" s="113" t="s">
        <v>279</v>
      </c>
      <c r="K32" s="265" t="s">
        <v>289</v>
      </c>
      <c r="L32" s="228">
        <v>34655</v>
      </c>
      <c r="M32" s="229">
        <v>1047</v>
      </c>
    </row>
    <row r="33" spans="1:5">
      <c r="A33" s="573" t="s">
        <v>272</v>
      </c>
      <c r="B33" s="574"/>
      <c r="C33" s="574"/>
      <c r="D33" s="573"/>
      <c r="E33" s="574"/>
    </row>
    <row r="34" spans="1:5">
      <c r="A34" s="264" t="s">
        <v>0</v>
      </c>
      <c r="B34" s="264" t="s">
        <v>141</v>
      </c>
      <c r="C34" s="264"/>
      <c r="D34" s="264"/>
      <c r="E34" s="264"/>
    </row>
    <row r="35" spans="1:5">
      <c r="A35" s="255" t="e">
        <f>'4. Building Use Trend'!#REF!/'4. Building Use Trend'!#REF!</f>
        <v>#REF!</v>
      </c>
      <c r="B35" s="255">
        <f>'4. Building Use Trend'!D25/'4. Building Use Trend'!C25</f>
        <v>7.4450862050696811</v>
      </c>
      <c r="C35" s="255"/>
      <c r="D35" s="255"/>
      <c r="E35" s="255"/>
    </row>
  </sheetData>
  <mergeCells count="8">
    <mergeCell ref="A21:B21"/>
    <mergeCell ref="A33:C33"/>
    <mergeCell ref="D33:E33"/>
    <mergeCell ref="K3:Q3"/>
    <mergeCell ref="K11:Q11"/>
    <mergeCell ref="K19:M19"/>
    <mergeCell ref="A2:G2"/>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4"/>
  <dimension ref="A1:L54"/>
  <sheetViews>
    <sheetView zoomScale="135" zoomScaleNormal="135" workbookViewId="0">
      <selection activeCell="C9" sqref="C9"/>
    </sheetView>
  </sheetViews>
  <sheetFormatPr defaultRowHeight="15"/>
  <cols>
    <col min="1" max="1" width="29.85546875" customWidth="1"/>
    <col min="2" max="2" width="15.5703125" customWidth="1"/>
    <col min="3" max="3" width="19.5703125" style="8" customWidth="1"/>
    <col min="4" max="4" width="17.42578125" style="8" customWidth="1"/>
    <col min="5" max="5" width="13.5703125" style="15" customWidth="1"/>
    <col min="6" max="6" width="15.5703125" style="22" customWidth="1"/>
    <col min="7" max="7" width="16.28515625" customWidth="1"/>
    <col min="8" max="8" width="23.42578125" customWidth="1"/>
    <col min="9" max="10" width="16.28515625" style="113" customWidth="1"/>
    <col min="11" max="11" width="17.85546875" bestFit="1" customWidth="1"/>
    <col min="12" max="12" width="17.85546875" style="113" customWidth="1"/>
    <col min="13" max="13" width="13" bestFit="1" customWidth="1"/>
  </cols>
  <sheetData>
    <row r="1" spans="1:12" ht="18.75">
      <c r="A1" s="123" t="s">
        <v>318</v>
      </c>
    </row>
    <row r="2" spans="1:12" ht="17.25">
      <c r="A2" s="124" t="s">
        <v>183</v>
      </c>
    </row>
    <row r="3" spans="1:12" s="11" customFormat="1" ht="15" customHeight="1" thickBot="1">
      <c r="A3" s="40"/>
      <c r="B3" s="41"/>
      <c r="C3" s="42"/>
      <c r="D3" s="42"/>
      <c r="E3" s="43"/>
      <c r="F3" s="44"/>
    </row>
    <row r="4" spans="1:12" ht="43.5" customHeight="1">
      <c r="A4" s="447" t="s">
        <v>138</v>
      </c>
      <c r="B4" s="448" t="s">
        <v>363</v>
      </c>
      <c r="C4" s="449" t="s">
        <v>170</v>
      </c>
      <c r="D4" s="450" t="s">
        <v>361</v>
      </c>
      <c r="E4" s="451" t="s">
        <v>368</v>
      </c>
      <c r="F4" s="452" t="s">
        <v>173</v>
      </c>
      <c r="G4" s="453" t="s">
        <v>364</v>
      </c>
      <c r="H4" s="113"/>
      <c r="K4" s="113"/>
    </row>
    <row r="5" spans="1:12">
      <c r="A5" s="388" t="s">
        <v>31</v>
      </c>
      <c r="B5" s="389">
        <v>548087626.65499997</v>
      </c>
      <c r="C5" s="438">
        <v>3253272848.4890003</v>
      </c>
      <c r="D5" s="440">
        <f>C5/B5</f>
        <v>5.9356801545472768</v>
      </c>
      <c r="E5" s="390">
        <v>253291648</v>
      </c>
      <c r="F5" s="444">
        <v>6283409974</v>
      </c>
      <c r="G5" s="442">
        <f>F5/E5</f>
        <v>24.80701603710202</v>
      </c>
      <c r="H5" s="7"/>
      <c r="I5" s="519"/>
      <c r="J5" s="7"/>
      <c r="K5" s="7"/>
      <c r="L5" s="172"/>
    </row>
    <row r="6" spans="1:12">
      <c r="A6" s="391" t="s">
        <v>32</v>
      </c>
      <c r="B6" s="5">
        <v>413859966.958</v>
      </c>
      <c r="C6" s="439">
        <v>1844935073.6000001</v>
      </c>
      <c r="D6" s="441">
        <f t="shared" ref="D6:D23" si="0">C6/B6</f>
        <v>4.4578727610714539</v>
      </c>
      <c r="E6" s="336">
        <v>32038720.079999998</v>
      </c>
      <c r="F6" s="445">
        <v>181149271.35000002</v>
      </c>
      <c r="G6" s="443">
        <f t="shared" ref="G6:G23" si="1">F6/E6</f>
        <v>5.6540732868751986</v>
      </c>
      <c r="H6" s="7"/>
      <c r="I6" s="519"/>
      <c r="J6" s="7"/>
      <c r="K6" s="7"/>
      <c r="L6" s="172"/>
    </row>
    <row r="7" spans="1:12">
      <c r="A7" s="391" t="s">
        <v>171</v>
      </c>
      <c r="B7" s="5">
        <v>268149405.53200001</v>
      </c>
      <c r="C7" s="439">
        <v>1088634790.2360001</v>
      </c>
      <c r="D7" s="441">
        <f t="shared" si="0"/>
        <v>4.059806838192249</v>
      </c>
      <c r="E7" s="336">
        <v>26572840.579999998</v>
      </c>
      <c r="F7" s="445">
        <v>186840315.808</v>
      </c>
      <c r="G7" s="443">
        <f t="shared" si="1"/>
        <v>7.0312511470311172</v>
      </c>
      <c r="H7" s="7"/>
      <c r="I7" s="519"/>
      <c r="J7" s="7"/>
      <c r="K7" s="7"/>
      <c r="L7" s="172"/>
    </row>
    <row r="8" spans="1:12">
      <c r="A8" s="391" t="s">
        <v>35</v>
      </c>
      <c r="B8" s="5">
        <v>257098372.336</v>
      </c>
      <c r="C8" s="439">
        <v>1433799511.776</v>
      </c>
      <c r="D8" s="441">
        <f t="shared" si="0"/>
        <v>5.5768517659154133</v>
      </c>
      <c r="E8" s="336">
        <v>30016358</v>
      </c>
      <c r="F8" s="445">
        <v>233650677.287</v>
      </c>
      <c r="G8" s="443">
        <f t="shared" si="1"/>
        <v>7.7841114930398954</v>
      </c>
      <c r="H8" s="7"/>
      <c r="I8" s="519"/>
      <c r="J8" s="7"/>
      <c r="K8" s="7"/>
      <c r="L8" s="172"/>
    </row>
    <row r="9" spans="1:12">
      <c r="A9" s="391" t="s">
        <v>34</v>
      </c>
      <c r="B9" s="5">
        <v>254167979.50599998</v>
      </c>
      <c r="C9" s="439">
        <v>1209622937.493</v>
      </c>
      <c r="D9" s="441">
        <f t="shared" si="0"/>
        <v>4.759147630807071</v>
      </c>
      <c r="E9" s="336">
        <v>14602365.279999999</v>
      </c>
      <c r="F9" s="445">
        <v>114648426.29499999</v>
      </c>
      <c r="G9" s="443">
        <f t="shared" si="1"/>
        <v>7.85135997467665</v>
      </c>
      <c r="H9" s="7"/>
      <c r="I9" s="519"/>
      <c r="J9" s="7"/>
      <c r="K9" s="7"/>
      <c r="L9" s="172"/>
    </row>
    <row r="10" spans="1:12">
      <c r="A10" s="391" t="s">
        <v>36</v>
      </c>
      <c r="B10" s="5">
        <v>212765695.377</v>
      </c>
      <c r="C10" s="439">
        <v>1496922113.2319999</v>
      </c>
      <c r="D10" s="441">
        <f t="shared" si="0"/>
        <v>7.0355425980659163</v>
      </c>
      <c r="E10" s="336">
        <v>19432689.449999999</v>
      </c>
      <c r="F10" s="445">
        <v>212065863.07600001</v>
      </c>
      <c r="G10" s="443">
        <f t="shared" si="1"/>
        <v>10.912841664126939</v>
      </c>
      <c r="H10" s="7"/>
      <c r="I10" s="519"/>
      <c r="J10" s="7"/>
      <c r="K10" s="7"/>
      <c r="L10" s="172"/>
    </row>
    <row r="11" spans="1:12">
      <c r="A11" s="391" t="s">
        <v>37</v>
      </c>
      <c r="B11" s="5">
        <v>176643252.83000001</v>
      </c>
      <c r="C11" s="439">
        <v>1702824860.4130001</v>
      </c>
      <c r="D11" s="441">
        <f t="shared" si="0"/>
        <v>9.6399088735746084</v>
      </c>
      <c r="E11" s="336">
        <v>4234254</v>
      </c>
      <c r="F11" s="445">
        <v>114733687.20999999</v>
      </c>
      <c r="G11" s="443">
        <f t="shared" si="1"/>
        <v>27.096552830793804</v>
      </c>
      <c r="H11" s="7"/>
      <c r="I11" s="519"/>
      <c r="J11" s="7"/>
      <c r="K11" s="7"/>
      <c r="L11" s="172"/>
    </row>
    <row r="12" spans="1:12">
      <c r="A12" s="391" t="s">
        <v>33</v>
      </c>
      <c r="B12" s="5">
        <v>146237009.81999999</v>
      </c>
      <c r="C12" s="439">
        <v>479574388.80399996</v>
      </c>
      <c r="D12" s="441">
        <f t="shared" si="0"/>
        <v>3.2794324049315411</v>
      </c>
      <c r="E12" s="336">
        <v>30892529.800000001</v>
      </c>
      <c r="F12" s="445">
        <v>271291702.92199999</v>
      </c>
      <c r="G12" s="443">
        <f t="shared" si="1"/>
        <v>8.7817897944376178</v>
      </c>
      <c r="H12" s="7"/>
      <c r="I12" s="519"/>
      <c r="J12" s="7"/>
      <c r="K12" s="7"/>
      <c r="L12" s="172"/>
    </row>
    <row r="13" spans="1:12">
      <c r="A13" s="391" t="s">
        <v>39</v>
      </c>
      <c r="B13" s="5">
        <v>125855922.33</v>
      </c>
      <c r="C13" s="439">
        <v>844870698.26999998</v>
      </c>
      <c r="D13" s="441">
        <f t="shared" si="0"/>
        <v>6.712999139243605</v>
      </c>
      <c r="E13" s="336">
        <v>2489882</v>
      </c>
      <c r="F13" s="445">
        <v>39082630.700000003</v>
      </c>
      <c r="G13" s="443">
        <f t="shared" si="1"/>
        <v>15.696579476457119</v>
      </c>
      <c r="H13" s="7"/>
      <c r="I13" s="519"/>
      <c r="J13" s="7"/>
      <c r="K13" s="7"/>
      <c r="L13" s="172"/>
    </row>
    <row r="14" spans="1:12" ht="15.75" customHeight="1">
      <c r="A14" s="391" t="s">
        <v>38</v>
      </c>
      <c r="B14" s="5">
        <v>118394981.56999999</v>
      </c>
      <c r="C14" s="439">
        <v>546144368.18299997</v>
      </c>
      <c r="D14" s="441">
        <f t="shared" si="0"/>
        <v>4.6129013319715488</v>
      </c>
      <c r="E14" s="336">
        <v>118113093.86</v>
      </c>
      <c r="F14" s="445">
        <v>1247343830.9330001</v>
      </c>
      <c r="G14" s="443">
        <f t="shared" si="1"/>
        <v>10.560588925148998</v>
      </c>
      <c r="H14" s="7"/>
      <c r="I14" s="519"/>
      <c r="J14" s="7"/>
      <c r="K14" s="7"/>
      <c r="L14" s="172"/>
    </row>
    <row r="15" spans="1:12">
      <c r="A15" s="391" t="s">
        <v>40</v>
      </c>
      <c r="B15" s="5">
        <v>117924141.177</v>
      </c>
      <c r="C15" s="439">
        <v>898332932.41200006</v>
      </c>
      <c r="D15" s="441">
        <f t="shared" si="0"/>
        <v>7.6178882750024339</v>
      </c>
      <c r="E15" s="336">
        <v>2717998.44</v>
      </c>
      <c r="F15" s="445">
        <v>20912527.18</v>
      </c>
      <c r="G15" s="443">
        <f t="shared" si="1"/>
        <v>7.6940909428925206</v>
      </c>
      <c r="H15" s="7"/>
      <c r="I15" s="519"/>
      <c r="J15" s="7"/>
      <c r="K15" s="7"/>
      <c r="L15" s="172"/>
    </row>
    <row r="16" spans="1:12" ht="15" customHeight="1">
      <c r="A16" s="391" t="s">
        <v>42</v>
      </c>
      <c r="B16" s="5">
        <v>42683611</v>
      </c>
      <c r="C16" s="439">
        <v>358024159.12300003</v>
      </c>
      <c r="D16" s="441">
        <f t="shared" si="0"/>
        <v>8.3878601349590607</v>
      </c>
      <c r="E16" s="336">
        <v>189318</v>
      </c>
      <c r="F16" s="445">
        <v>2447148.21</v>
      </c>
      <c r="G16" s="443">
        <f t="shared" si="1"/>
        <v>12.926125408043609</v>
      </c>
      <c r="H16" s="7"/>
      <c r="I16" s="519"/>
      <c r="J16" s="7"/>
      <c r="K16" s="7"/>
      <c r="L16" s="172"/>
    </row>
    <row r="17" spans="1:12">
      <c r="A17" s="391" t="s">
        <v>43</v>
      </c>
      <c r="B17" s="5">
        <v>17977353.596000001</v>
      </c>
      <c r="C17" s="439">
        <v>135726860.06399998</v>
      </c>
      <c r="D17" s="441">
        <f t="shared" si="0"/>
        <v>7.5498798718738831</v>
      </c>
      <c r="E17" s="336">
        <v>1803110.54</v>
      </c>
      <c r="F17" s="445">
        <v>21183600.859999999</v>
      </c>
      <c r="G17" s="443">
        <f t="shared" si="1"/>
        <v>11.748365055866181</v>
      </c>
      <c r="H17" s="7"/>
      <c r="I17" s="519"/>
      <c r="J17" s="7"/>
      <c r="K17" s="7"/>
      <c r="L17" s="172"/>
    </row>
    <row r="18" spans="1:12">
      <c r="A18" s="391" t="s">
        <v>44</v>
      </c>
      <c r="B18" s="5">
        <v>12426644.220000001</v>
      </c>
      <c r="C18" s="439">
        <v>216001782.80000001</v>
      </c>
      <c r="D18" s="441">
        <f t="shared" si="0"/>
        <v>17.382149112497888</v>
      </c>
      <c r="E18" s="336">
        <v>794610</v>
      </c>
      <c r="F18" s="445">
        <v>14137155.219999999</v>
      </c>
      <c r="G18" s="443">
        <f t="shared" si="1"/>
        <v>17.791312996312655</v>
      </c>
      <c r="H18" s="7"/>
      <c r="I18" s="519"/>
      <c r="J18" s="7"/>
      <c r="K18" s="7"/>
      <c r="L18" s="172"/>
    </row>
    <row r="19" spans="1:12">
      <c r="A19" s="391" t="s">
        <v>144</v>
      </c>
      <c r="B19" s="5">
        <v>9989608.7880000006</v>
      </c>
      <c r="C19" s="439">
        <v>67077285.899999999</v>
      </c>
      <c r="D19" s="441">
        <f t="shared" si="0"/>
        <v>6.7147059833390541</v>
      </c>
      <c r="E19" s="336">
        <v>9751756.9000000004</v>
      </c>
      <c r="F19" s="445">
        <v>199910286.34600002</v>
      </c>
      <c r="G19" s="443">
        <f t="shared" si="1"/>
        <v>20.499925131029467</v>
      </c>
      <c r="H19" s="7"/>
      <c r="I19" s="519"/>
      <c r="J19" s="7"/>
      <c r="K19" s="7"/>
      <c r="L19" s="172"/>
    </row>
    <row r="20" spans="1:12">
      <c r="A20" s="391" t="s">
        <v>45</v>
      </c>
      <c r="B20" s="5">
        <v>6423200.0100000007</v>
      </c>
      <c r="C20" s="439">
        <v>31514357.82</v>
      </c>
      <c r="D20" s="441">
        <f t="shared" si="0"/>
        <v>4.9063329447840118</v>
      </c>
      <c r="E20" s="336">
        <v>138658</v>
      </c>
      <c r="F20" s="445">
        <v>3188721.81</v>
      </c>
      <c r="G20" s="443">
        <f t="shared" si="1"/>
        <v>22.997027290167175</v>
      </c>
      <c r="H20" s="7"/>
      <c r="I20" s="519"/>
      <c r="J20" s="7"/>
      <c r="K20" s="7"/>
      <c r="L20" s="172"/>
    </row>
    <row r="21" spans="1:12">
      <c r="A21" s="391" t="s">
        <v>145</v>
      </c>
      <c r="B21" s="5">
        <v>4485355.37</v>
      </c>
      <c r="C21" s="439">
        <v>57447223.759999998</v>
      </c>
      <c r="D21" s="441">
        <f t="shared" si="0"/>
        <v>12.807730719450218</v>
      </c>
      <c r="E21" s="336">
        <v>396212</v>
      </c>
      <c r="F21" s="445">
        <v>5221505.3</v>
      </c>
      <c r="G21" s="443">
        <f t="shared" si="1"/>
        <v>13.178564253480459</v>
      </c>
      <c r="H21" s="7"/>
      <c r="I21" s="519"/>
      <c r="J21" s="7"/>
      <c r="K21" s="7"/>
      <c r="L21" s="172"/>
    </row>
    <row r="22" spans="1:12">
      <c r="A22" s="391" t="s">
        <v>146</v>
      </c>
      <c r="B22" s="5">
        <v>4260820.0619999999</v>
      </c>
      <c r="C22" s="439">
        <v>33027027.428999998</v>
      </c>
      <c r="D22" s="441">
        <f t="shared" si="0"/>
        <v>7.7513311870526014</v>
      </c>
      <c r="E22" s="336">
        <v>119879</v>
      </c>
      <c r="F22" s="445">
        <v>894743.59</v>
      </c>
      <c r="G22" s="443">
        <f t="shared" si="1"/>
        <v>7.4637225035243864</v>
      </c>
      <c r="H22" s="7"/>
      <c r="I22" s="519"/>
      <c r="J22" s="7"/>
      <c r="K22" s="7"/>
      <c r="L22" s="172"/>
    </row>
    <row r="23" spans="1:12" ht="15.75" thickBot="1">
      <c r="A23" s="391" t="s">
        <v>46</v>
      </c>
      <c r="B23" s="5">
        <v>1634934.6700000002</v>
      </c>
      <c r="C23" s="439">
        <v>9976708.6699999999</v>
      </c>
      <c r="D23" s="441">
        <f t="shared" si="0"/>
        <v>6.1022063162927473</v>
      </c>
      <c r="E23" s="336">
        <v>394079.06</v>
      </c>
      <c r="F23" s="445">
        <v>3163665.19</v>
      </c>
      <c r="G23" s="443">
        <f t="shared" si="1"/>
        <v>8.0279961843189529</v>
      </c>
      <c r="H23" s="7"/>
      <c r="I23" s="519"/>
      <c r="J23" s="7"/>
      <c r="K23" s="7"/>
      <c r="L23" s="172"/>
    </row>
    <row r="24" spans="1:12">
      <c r="A24" s="392" t="s">
        <v>2</v>
      </c>
      <c r="B24" s="393">
        <f>SUM(B5:B23)</f>
        <v>2739065881.8070002</v>
      </c>
      <c r="C24" s="446">
        <f>SUM(C5:C23)</f>
        <v>15707729928.474003</v>
      </c>
      <c r="D24" s="393"/>
      <c r="E24" s="393">
        <f>SUM(E5:E23)</f>
        <v>547990002.98999989</v>
      </c>
      <c r="F24" s="446">
        <f>SUM(F5:F23)</f>
        <v>9155275733.2869987</v>
      </c>
      <c r="G24" s="394"/>
      <c r="J24" s="7"/>
      <c r="K24" s="7"/>
    </row>
    <row r="25" spans="1:12" s="11" customFormat="1">
      <c r="A25" s="40"/>
      <c r="B25" s="437"/>
      <c r="C25" s="437"/>
      <c r="D25" s="437"/>
      <c r="E25" s="437"/>
      <c r="F25" s="437"/>
      <c r="G25" s="437"/>
    </row>
    <row r="26" spans="1:12" s="11" customFormat="1">
      <c r="A26" s="116" t="s">
        <v>273</v>
      </c>
      <c r="B26"/>
      <c r="C26" s="8"/>
      <c r="D26" s="8"/>
      <c r="E26" s="15"/>
      <c r="F26" s="22"/>
      <c r="G26" s="437"/>
    </row>
    <row r="27" spans="1:12" s="11" customFormat="1">
      <c r="A27" s="85" t="s">
        <v>265</v>
      </c>
      <c r="B27"/>
      <c r="C27" s="8"/>
      <c r="D27" s="8"/>
      <c r="E27" s="15"/>
      <c r="F27" s="22"/>
      <c r="G27" s="437"/>
    </row>
    <row r="28" spans="1:12" s="11" customFormat="1">
      <c r="A28" s="114" t="s">
        <v>261</v>
      </c>
      <c r="B28"/>
      <c r="C28" s="8"/>
      <c r="D28" s="8"/>
      <c r="E28" s="15"/>
      <c r="F28" s="22"/>
      <c r="G28" s="437"/>
    </row>
    <row r="29" spans="1:12" s="11" customFormat="1">
      <c r="A29" s="113" t="s">
        <v>172</v>
      </c>
      <c r="B29"/>
      <c r="C29" s="8"/>
      <c r="D29" s="8"/>
      <c r="E29" s="15"/>
      <c r="F29" s="22"/>
      <c r="G29" s="437"/>
    </row>
    <row r="30" spans="1:12" s="11" customFormat="1">
      <c r="A30" t="s">
        <v>137</v>
      </c>
      <c r="B30"/>
      <c r="C30" s="8"/>
      <c r="D30" s="8"/>
      <c r="E30" s="15"/>
      <c r="F30" s="22"/>
      <c r="G30" s="437"/>
    </row>
    <row r="31" spans="1:12" s="11" customFormat="1">
      <c r="A31" s="556" t="s">
        <v>315</v>
      </c>
      <c r="B31" s="556"/>
      <c r="C31" s="556"/>
      <c r="D31" s="556"/>
      <c r="E31" s="556"/>
      <c r="F31" s="556"/>
      <c r="G31" s="437"/>
    </row>
    <row r="32" spans="1:12" s="11" customFormat="1">
      <c r="A32" s="556"/>
      <c r="B32" s="556"/>
      <c r="C32" s="556"/>
      <c r="D32" s="556"/>
      <c r="E32" s="556"/>
      <c r="F32" s="556"/>
      <c r="G32" s="437"/>
    </row>
    <row r="33" spans="1:7" s="11" customFormat="1">
      <c r="A33" s="40"/>
      <c r="B33" s="437"/>
      <c r="C33" s="437"/>
      <c r="D33" s="437"/>
      <c r="E33" s="437"/>
      <c r="F33" s="437"/>
      <c r="G33" s="437"/>
    </row>
    <row r="34" spans="1:7" s="11" customFormat="1">
      <c r="A34" s="40"/>
      <c r="B34" s="437"/>
      <c r="C34" s="437"/>
      <c r="D34" s="437"/>
      <c r="E34" s="437"/>
      <c r="F34" s="437"/>
      <c r="G34" s="437"/>
    </row>
    <row r="35" spans="1:7" s="11" customFormat="1">
      <c r="A35" s="40"/>
      <c r="B35" s="437"/>
      <c r="C35" s="437"/>
      <c r="D35" s="437"/>
      <c r="E35" s="437"/>
      <c r="F35" s="437"/>
      <c r="G35" s="437"/>
    </row>
    <row r="36" spans="1:7" s="11" customFormat="1">
      <c r="A36" s="40"/>
      <c r="B36" s="437"/>
      <c r="C36" s="437"/>
      <c r="D36" s="437"/>
      <c r="E36" s="437"/>
      <c r="F36" s="437"/>
      <c r="G36" s="437"/>
    </row>
    <row r="37" spans="1:7" s="11" customFormat="1">
      <c r="A37" s="40"/>
      <c r="B37" s="437"/>
      <c r="C37" s="437"/>
      <c r="D37" s="437"/>
      <c r="E37" s="437"/>
      <c r="F37" s="437"/>
      <c r="G37" s="437"/>
    </row>
    <row r="38" spans="1:7" s="11" customFormat="1">
      <c r="A38" s="40"/>
      <c r="B38" s="437"/>
      <c r="C38" s="437"/>
      <c r="D38" s="437"/>
      <c r="E38" s="437"/>
      <c r="F38" s="437"/>
      <c r="G38" s="437"/>
    </row>
    <row r="39" spans="1:7" s="11" customFormat="1">
      <c r="A39" s="40"/>
      <c r="B39" s="437"/>
      <c r="C39" s="437"/>
      <c r="D39" s="437"/>
      <c r="E39" s="437"/>
      <c r="F39" s="437"/>
      <c r="G39" s="437"/>
    </row>
    <row r="40" spans="1:7" s="11" customFormat="1">
      <c r="A40" s="40"/>
      <c r="B40" s="437"/>
      <c r="C40" s="437"/>
      <c r="D40" s="437"/>
      <c r="E40" s="437"/>
      <c r="F40" s="437"/>
      <c r="G40" s="437"/>
    </row>
    <row r="41" spans="1:7" s="11" customFormat="1">
      <c r="A41" s="40"/>
      <c r="B41" s="437"/>
      <c r="C41" s="437"/>
      <c r="D41" s="437"/>
      <c r="E41" s="437"/>
      <c r="F41" s="437"/>
      <c r="G41" s="437"/>
    </row>
    <row r="42" spans="1:7" s="11" customFormat="1">
      <c r="A42" s="40"/>
      <c r="B42" s="437"/>
      <c r="C42" s="437"/>
      <c r="D42" s="437"/>
      <c r="E42" s="437"/>
      <c r="F42" s="437"/>
      <c r="G42" s="437"/>
    </row>
    <row r="43" spans="1:7" s="11" customFormat="1">
      <c r="A43" s="40"/>
      <c r="B43" s="437"/>
      <c r="C43" s="437"/>
      <c r="D43" s="437"/>
      <c r="E43" s="437"/>
      <c r="F43" s="437"/>
      <c r="G43" s="437"/>
    </row>
    <row r="44" spans="1:7" s="11" customFormat="1">
      <c r="A44" s="40"/>
      <c r="B44" s="437"/>
      <c r="C44" s="437"/>
      <c r="D44" s="437"/>
      <c r="E44" s="437"/>
      <c r="F44" s="437"/>
      <c r="G44" s="437"/>
    </row>
    <row r="45" spans="1:7" s="11" customFormat="1">
      <c r="A45" s="40"/>
      <c r="B45" s="437"/>
      <c r="C45" s="437"/>
      <c r="D45" s="437"/>
      <c r="E45" s="437"/>
      <c r="F45" s="437"/>
      <c r="G45" s="437"/>
    </row>
    <row r="46" spans="1:7" s="11" customFormat="1">
      <c r="A46" s="40"/>
      <c r="B46" s="437"/>
      <c r="C46" s="437"/>
      <c r="D46" s="437"/>
      <c r="E46" s="437"/>
      <c r="F46" s="437"/>
      <c r="G46" s="437"/>
    </row>
    <row r="47" spans="1:7" s="11" customFormat="1">
      <c r="A47" s="40"/>
      <c r="B47" s="437"/>
      <c r="C47" s="437"/>
      <c r="D47" s="437"/>
      <c r="E47" s="437"/>
      <c r="F47" s="437"/>
      <c r="G47" s="437"/>
    </row>
    <row r="48" spans="1:7" s="11" customFormat="1">
      <c r="A48" s="40"/>
      <c r="B48" s="437"/>
      <c r="C48" s="437"/>
      <c r="D48" s="437"/>
      <c r="E48" s="437"/>
      <c r="F48" s="437"/>
      <c r="G48" s="437"/>
    </row>
    <row r="49" spans="1:7" s="11" customFormat="1">
      <c r="A49" s="40"/>
      <c r="B49" s="437"/>
      <c r="C49" s="437"/>
      <c r="D49" s="437"/>
      <c r="E49" s="437"/>
      <c r="F49" s="437"/>
      <c r="G49" s="437"/>
    </row>
    <row r="50" spans="1:7" s="11" customFormat="1">
      <c r="A50" s="40"/>
      <c r="B50" s="437"/>
      <c r="C50" s="437"/>
      <c r="D50" s="437"/>
      <c r="E50" s="437"/>
      <c r="F50" s="437"/>
      <c r="G50" s="437"/>
    </row>
    <row r="51" spans="1:7" s="11" customFormat="1">
      <c r="A51" s="40"/>
      <c r="B51" s="437"/>
      <c r="C51" s="437"/>
      <c r="D51" s="437"/>
      <c r="E51" s="437"/>
      <c r="F51" s="437"/>
      <c r="G51" s="437"/>
    </row>
    <row r="52" spans="1:7" s="11" customFormat="1">
      <c r="A52" s="40"/>
      <c r="B52" s="437"/>
      <c r="C52" s="437"/>
      <c r="D52" s="437"/>
      <c r="E52" s="437"/>
      <c r="F52" s="437"/>
      <c r="G52" s="437"/>
    </row>
    <row r="53" spans="1:7" s="11" customFormat="1">
      <c r="A53" s="40"/>
      <c r="B53" s="437"/>
      <c r="C53" s="437"/>
      <c r="D53" s="437"/>
      <c r="E53" s="437"/>
      <c r="F53" s="437"/>
      <c r="G53" s="437"/>
    </row>
    <row r="54" spans="1:7" s="11" customFormat="1">
      <c r="A54" s="40"/>
      <c r="B54" s="437"/>
      <c r="C54" s="437"/>
      <c r="D54" s="437"/>
      <c r="E54" s="437"/>
      <c r="F54" s="437"/>
      <c r="G54" s="437"/>
    </row>
  </sheetData>
  <sortState ref="A5:E24">
    <sortCondition descending="1" ref="B5"/>
  </sortState>
  <mergeCells count="1">
    <mergeCell ref="A31:F32"/>
  </mergeCells>
  <printOptions horizontalCentered="1"/>
  <pageMargins left="0.25" right="0.25" top="0.5" bottom="0.5" header="0.3" footer="0.3"/>
  <pageSetup orientation="landscape" r:id="rId1"/>
  <headerFooter>
    <oddHeader>&amp;R&amp;A</oddHeader>
  </headerFooter>
  <drawing r:id="rId2"/>
</worksheet>
</file>

<file path=xl/worksheets/sheet30.xml><?xml version="1.0" encoding="utf-8"?>
<worksheet xmlns="http://schemas.openxmlformats.org/spreadsheetml/2006/main" xmlns:r="http://schemas.openxmlformats.org/officeDocument/2006/relationships">
  <dimension ref="A1:H16"/>
  <sheetViews>
    <sheetView workbookViewId="0">
      <selection activeCell="A33" sqref="A33"/>
    </sheetView>
  </sheetViews>
  <sheetFormatPr defaultRowHeight="15"/>
  <cols>
    <col min="1" max="1" width="31.28515625" customWidth="1"/>
    <col min="2" max="2" width="12.140625" customWidth="1"/>
    <col min="3" max="3" width="11.7109375" customWidth="1"/>
    <col min="4" max="4" width="12.28515625" customWidth="1"/>
    <col min="5" max="5" width="10.5703125" bestFit="1" customWidth="1"/>
  </cols>
  <sheetData>
    <row r="1" spans="1:8" s="113" customFormat="1" ht="18.75">
      <c r="A1" s="123" t="s">
        <v>318</v>
      </c>
      <c r="B1" s="109"/>
      <c r="C1" s="109"/>
      <c r="D1" s="109"/>
    </row>
    <row r="2" spans="1:8" s="113" customFormat="1" ht="17.25">
      <c r="A2" s="124" t="s">
        <v>357</v>
      </c>
      <c r="B2" s="109"/>
      <c r="C2" s="109"/>
      <c r="D2" s="109"/>
    </row>
    <row r="3" spans="1:8" s="113" customFormat="1" ht="17.25">
      <c r="A3" s="124"/>
      <c r="B3" s="109"/>
      <c r="C3" s="109"/>
      <c r="D3" s="109"/>
    </row>
    <row r="4" spans="1:8">
      <c r="B4" s="576" t="s">
        <v>329</v>
      </c>
      <c r="C4" s="576"/>
    </row>
    <row r="5" spans="1:8">
      <c r="A5" s="399" t="s">
        <v>350</v>
      </c>
      <c r="B5" s="535" t="s">
        <v>141</v>
      </c>
      <c r="C5" s="536" t="s">
        <v>319</v>
      </c>
    </row>
    <row r="6" spans="1:8">
      <c r="A6" s="57" t="s">
        <v>351</v>
      </c>
      <c r="B6" s="410">
        <v>1036282</v>
      </c>
      <c r="C6" s="410">
        <v>1014816</v>
      </c>
    </row>
    <row r="7" spans="1:8">
      <c r="A7" s="69" t="s">
        <v>354</v>
      </c>
      <c r="B7" s="177">
        <v>30104</v>
      </c>
      <c r="C7" s="177">
        <v>28129</v>
      </c>
    </row>
    <row r="8" spans="1:8">
      <c r="A8" s="131" t="s">
        <v>356</v>
      </c>
      <c r="B8" s="182">
        <v>267</v>
      </c>
      <c r="C8" s="182">
        <v>97</v>
      </c>
    </row>
    <row r="9" spans="1:8">
      <c r="A9" s="65" t="s">
        <v>355</v>
      </c>
      <c r="B9" s="177">
        <v>362</v>
      </c>
      <c r="C9" s="177">
        <v>511</v>
      </c>
      <c r="F9" s="530"/>
      <c r="G9" s="115"/>
      <c r="H9" s="115"/>
    </row>
    <row r="10" spans="1:8">
      <c r="A10" s="131" t="s">
        <v>353</v>
      </c>
      <c r="B10" s="182">
        <v>2583</v>
      </c>
      <c r="C10" s="182">
        <v>3062</v>
      </c>
      <c r="F10" s="519"/>
      <c r="G10" s="115"/>
      <c r="H10" s="115"/>
    </row>
    <row r="11" spans="1:8">
      <c r="A11" s="69" t="s">
        <v>352</v>
      </c>
      <c r="B11" s="177">
        <v>1158</v>
      </c>
      <c r="C11" s="177">
        <v>2993</v>
      </c>
      <c r="F11" s="519"/>
      <c r="G11" s="115"/>
      <c r="H11" s="115"/>
    </row>
    <row r="12" spans="1:8">
      <c r="A12" s="533" t="s">
        <v>2</v>
      </c>
      <c r="B12" s="534">
        <v>1070756</v>
      </c>
      <c r="C12" s="537">
        <v>1049608</v>
      </c>
      <c r="F12" s="519"/>
      <c r="G12" s="115"/>
      <c r="H12" s="115"/>
    </row>
    <row r="13" spans="1:8">
      <c r="F13" s="519"/>
      <c r="G13" s="115"/>
      <c r="H13" s="115"/>
    </row>
    <row r="14" spans="1:8">
      <c r="A14" s="116" t="s">
        <v>273</v>
      </c>
      <c r="F14" s="519"/>
      <c r="G14" s="115"/>
      <c r="H14" s="115"/>
    </row>
    <row r="15" spans="1:8">
      <c r="F15" s="519"/>
      <c r="G15" s="115"/>
      <c r="H15" s="115"/>
    </row>
    <row r="16" spans="1:8">
      <c r="F16" s="532"/>
      <c r="G16" s="531"/>
      <c r="H16" s="531"/>
    </row>
  </sheetData>
  <mergeCells count="1">
    <mergeCell ref="B4:C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5"/>
  <dimension ref="B1:H35"/>
  <sheetViews>
    <sheetView topLeftCell="A4" zoomScaleNormal="100" workbookViewId="0">
      <selection activeCell="F13" sqref="F13"/>
    </sheetView>
  </sheetViews>
  <sheetFormatPr defaultRowHeight="15"/>
  <cols>
    <col min="1" max="1" width="2.7109375" style="113" customWidth="1"/>
    <col min="2" max="2" width="33.140625" style="113" customWidth="1"/>
    <col min="3" max="3" width="15.28515625" style="113" customWidth="1"/>
    <col min="4" max="5" width="16.85546875" style="113" customWidth="1"/>
    <col min="6" max="6" width="19" style="113" bestFit="1" customWidth="1"/>
    <col min="7" max="7" width="15.7109375" style="113" customWidth="1"/>
    <col min="8" max="16384" width="9.140625" style="113"/>
  </cols>
  <sheetData>
    <row r="1" spans="2:7" ht="18.75">
      <c r="B1" s="123" t="s">
        <v>318</v>
      </c>
    </row>
    <row r="2" spans="2:7" ht="17.25">
      <c r="B2" s="124" t="s">
        <v>213</v>
      </c>
    </row>
    <row r="3" spans="2:7" ht="18" thickBot="1">
      <c r="B3" s="124"/>
    </row>
    <row r="4" spans="2:7" ht="16.5" thickBot="1">
      <c r="B4" s="114"/>
      <c r="C4" s="557" t="s">
        <v>186</v>
      </c>
      <c r="D4" s="558"/>
      <c r="E4" s="557" t="s">
        <v>320</v>
      </c>
      <c r="F4" s="558"/>
    </row>
    <row r="5" spans="2:7" ht="15.75">
      <c r="B5" s="232" t="s">
        <v>138</v>
      </c>
      <c r="C5" s="291" t="s">
        <v>365</v>
      </c>
      <c r="D5" s="249" t="s">
        <v>214</v>
      </c>
      <c r="E5" s="247" t="s">
        <v>365</v>
      </c>
      <c r="F5" s="249" t="s">
        <v>214</v>
      </c>
    </row>
    <row r="6" spans="2:7">
      <c r="B6" s="233" t="s">
        <v>31</v>
      </c>
      <c r="C6" s="244">
        <v>797587246.11000001</v>
      </c>
      <c r="D6" s="241">
        <v>9284831480.2200012</v>
      </c>
      <c r="E6" s="244">
        <v>801379275</v>
      </c>
      <c r="F6" s="241">
        <v>9536682822</v>
      </c>
      <c r="G6" s="171"/>
    </row>
    <row r="7" spans="2:7">
      <c r="B7" s="158" t="s">
        <v>32</v>
      </c>
      <c r="C7" s="245">
        <v>451191989.79799998</v>
      </c>
      <c r="D7" s="242">
        <v>2058645224.3510001</v>
      </c>
      <c r="E7" s="245">
        <v>445898687.03799999</v>
      </c>
      <c r="F7" s="242">
        <v>2026084344.9500003</v>
      </c>
      <c r="G7" s="171"/>
    </row>
    <row r="8" spans="2:7">
      <c r="B8" s="159" t="s">
        <v>171</v>
      </c>
      <c r="C8" s="246">
        <v>293053483.18599999</v>
      </c>
      <c r="D8" s="243">
        <v>1343089236.244</v>
      </c>
      <c r="E8" s="246">
        <v>294722246.11199999</v>
      </c>
      <c r="F8" s="243">
        <v>1275475106.0440001</v>
      </c>
      <c r="G8" s="171"/>
    </row>
    <row r="9" spans="2:7">
      <c r="B9" s="158" t="s">
        <v>35</v>
      </c>
      <c r="C9" s="245">
        <v>284711238.59600002</v>
      </c>
      <c r="D9" s="242">
        <v>1623638297.7780001</v>
      </c>
      <c r="E9" s="245">
        <v>287114730.33599997</v>
      </c>
      <c r="F9" s="242">
        <v>1667450189.063</v>
      </c>
      <c r="G9" s="171"/>
    </row>
    <row r="10" spans="2:7">
      <c r="B10" s="159" t="s">
        <v>34</v>
      </c>
      <c r="C10" s="246">
        <v>269669530.58600003</v>
      </c>
      <c r="D10" s="243">
        <v>1309847801.2920001</v>
      </c>
      <c r="E10" s="246">
        <v>268770344.78599995</v>
      </c>
      <c r="F10" s="243">
        <v>1324271363.7880001</v>
      </c>
      <c r="G10" s="171"/>
    </row>
    <row r="11" spans="2:7">
      <c r="B11" s="158" t="s">
        <v>36</v>
      </c>
      <c r="C11" s="245">
        <v>228353921.97900003</v>
      </c>
      <c r="D11" s="242">
        <v>1678911259.411</v>
      </c>
      <c r="E11" s="245">
        <v>232198384.82699999</v>
      </c>
      <c r="F11" s="242">
        <v>1708987976.3079998</v>
      </c>
      <c r="G11" s="171"/>
    </row>
    <row r="12" spans="2:7">
      <c r="B12" s="159" t="s">
        <v>37</v>
      </c>
      <c r="C12" s="246">
        <v>176900794.595</v>
      </c>
      <c r="D12" s="243">
        <v>1967460994.4380002</v>
      </c>
      <c r="E12" s="246">
        <v>180877506.83000001</v>
      </c>
      <c r="F12" s="243">
        <v>1817558547.6230001</v>
      </c>
      <c r="G12" s="171"/>
    </row>
    <row r="13" spans="2:7">
      <c r="B13" s="158" t="s">
        <v>33</v>
      </c>
      <c r="C13" s="245">
        <v>185101242.595</v>
      </c>
      <c r="D13" s="242">
        <v>741117483.13700008</v>
      </c>
      <c r="E13" s="245">
        <v>177129539.62</v>
      </c>
      <c r="F13" s="242">
        <v>750866091.72599995</v>
      </c>
      <c r="G13" s="171"/>
    </row>
    <row r="14" spans="2:7">
      <c r="B14" s="159" t="s">
        <v>38</v>
      </c>
      <c r="C14" s="246">
        <v>253478472.465</v>
      </c>
      <c r="D14" s="243">
        <v>1763175415.8700001</v>
      </c>
      <c r="E14" s="246">
        <v>128345804.33</v>
      </c>
      <c r="F14" s="243">
        <v>883953328.97000003</v>
      </c>
      <c r="G14" s="171"/>
    </row>
    <row r="15" spans="2:7">
      <c r="B15" s="158" t="s">
        <v>39</v>
      </c>
      <c r="C15" s="245">
        <v>128364590.34999999</v>
      </c>
      <c r="D15" s="242">
        <v>874337851.97800004</v>
      </c>
      <c r="E15" s="245">
        <v>236508075.43000001</v>
      </c>
      <c r="F15" s="242">
        <v>1793488199.1160002</v>
      </c>
      <c r="G15" s="171"/>
    </row>
    <row r="16" spans="2:7">
      <c r="B16" s="159" t="s">
        <v>40</v>
      </c>
      <c r="C16" s="246">
        <v>122574474.65200001</v>
      </c>
      <c r="D16" s="243">
        <v>855716996.41900003</v>
      </c>
      <c r="E16" s="246">
        <v>120642139.617</v>
      </c>
      <c r="F16" s="243">
        <v>919245459.59200001</v>
      </c>
      <c r="G16" s="171"/>
    </row>
    <row r="17" spans="2:8">
      <c r="B17" s="158" t="s">
        <v>42</v>
      </c>
      <c r="C17" s="245">
        <v>43424895</v>
      </c>
      <c r="D17" s="242">
        <v>289884922.06</v>
      </c>
      <c r="E17" s="245">
        <v>42872929</v>
      </c>
      <c r="F17" s="242">
        <v>360471307.333</v>
      </c>
      <c r="G17" s="171"/>
    </row>
    <row r="18" spans="2:8">
      <c r="B18" s="159" t="s">
        <v>43</v>
      </c>
      <c r="C18" s="246">
        <v>19447310.506999999</v>
      </c>
      <c r="D18" s="243">
        <v>153380269.68199998</v>
      </c>
      <c r="E18" s="246">
        <v>19780464.136</v>
      </c>
      <c r="F18" s="243">
        <v>156910460.92399997</v>
      </c>
      <c r="G18" s="171"/>
    </row>
    <row r="19" spans="2:8">
      <c r="B19" s="158" t="s">
        <v>44</v>
      </c>
      <c r="C19" s="245">
        <v>13153856.800000001</v>
      </c>
      <c r="D19" s="242">
        <v>276671335.458</v>
      </c>
      <c r="E19" s="245">
        <v>13221254.220000001</v>
      </c>
      <c r="F19" s="242">
        <v>230138938.02000001</v>
      </c>
      <c r="G19" s="171"/>
    </row>
    <row r="20" spans="2:8">
      <c r="B20" s="159" t="s">
        <v>266</v>
      </c>
      <c r="C20" s="246">
        <v>16534124.088</v>
      </c>
      <c r="D20" s="243">
        <v>220498729.43400002</v>
      </c>
      <c r="E20" s="246">
        <v>19741365.688000001</v>
      </c>
      <c r="F20" s="243">
        <v>266987572.24600002</v>
      </c>
      <c r="G20" s="171"/>
    </row>
    <row r="21" spans="2:8">
      <c r="B21" s="158" t="s">
        <v>45</v>
      </c>
      <c r="C21" s="245">
        <v>6362884.3700000001</v>
      </c>
      <c r="D21" s="242">
        <v>33528357.710999999</v>
      </c>
      <c r="E21" s="245">
        <v>6561858.0100000007</v>
      </c>
      <c r="F21" s="242">
        <v>34703079.630000003</v>
      </c>
      <c r="G21" s="171"/>
    </row>
    <row r="22" spans="2:8">
      <c r="B22" s="159" t="s">
        <v>267</v>
      </c>
      <c r="C22" s="246">
        <v>5611544.0700000003</v>
      </c>
      <c r="D22" s="243">
        <v>59824729.391000003</v>
      </c>
      <c r="E22" s="246">
        <v>4881567.37</v>
      </c>
      <c r="F22" s="243">
        <v>62668729.059999995</v>
      </c>
      <c r="G22" s="171"/>
    </row>
    <row r="23" spans="2:8">
      <c r="B23" s="158" t="s">
        <v>268</v>
      </c>
      <c r="C23" s="245">
        <v>4303540.7620000001</v>
      </c>
      <c r="D23" s="242">
        <v>34639199.207999997</v>
      </c>
      <c r="E23" s="245">
        <v>4380699.0619999999</v>
      </c>
      <c r="F23" s="242">
        <v>33921771.019000001</v>
      </c>
      <c r="G23" s="171"/>
    </row>
    <row r="24" spans="2:8" ht="15.75" thickBot="1">
      <c r="B24" s="159" t="s">
        <v>46</v>
      </c>
      <c r="C24" s="246">
        <v>1901945.9100000001</v>
      </c>
      <c r="D24" s="243">
        <v>12443199.921</v>
      </c>
      <c r="E24" s="246">
        <v>2029013.7300000002</v>
      </c>
      <c r="F24" s="243">
        <v>13140373.859999999</v>
      </c>
      <c r="G24" s="171"/>
    </row>
    <row r="25" spans="2:8" ht="15.75" thickBot="1">
      <c r="B25" s="84" t="s">
        <v>2</v>
      </c>
      <c r="C25" s="248">
        <v>3301727086.4189992</v>
      </c>
      <c r="D25" s="250">
        <v>24581642784.003002</v>
      </c>
      <c r="E25" s="248">
        <f>SUM(E6:E24)</f>
        <v>3287055885.1419997</v>
      </c>
      <c r="F25" s="250">
        <f>SUM(F6:F24)</f>
        <v>24863005661.272007</v>
      </c>
    </row>
    <row r="26" spans="2:8">
      <c r="B26" s="114"/>
      <c r="C26" s="114"/>
      <c r="D26" s="114"/>
      <c r="E26" s="114"/>
      <c r="F26" s="114"/>
    </row>
    <row r="27" spans="2:8">
      <c r="B27" s="116" t="s">
        <v>273</v>
      </c>
    </row>
    <row r="28" spans="2:8">
      <c r="B28" s="85" t="s">
        <v>228</v>
      </c>
    </row>
    <row r="29" spans="2:8">
      <c r="B29" s="114" t="s">
        <v>262</v>
      </c>
      <c r="H29" s="255"/>
    </row>
    <row r="30" spans="2:8">
      <c r="B30" s="113" t="s">
        <v>172</v>
      </c>
      <c r="D30" s="115"/>
    </row>
    <row r="31" spans="2:8">
      <c r="B31" s="113" t="s">
        <v>137</v>
      </c>
    </row>
    <row r="32" spans="2:8">
      <c r="B32" s="113" t="s">
        <v>269</v>
      </c>
    </row>
    <row r="34" spans="8:8">
      <c r="H34" s="171"/>
    </row>
    <row r="35" spans="8:8">
      <c r="H35" s="59"/>
    </row>
  </sheetData>
  <mergeCells count="2">
    <mergeCell ref="E4:F4"/>
    <mergeCell ref="C4:D4"/>
  </mergeCells>
  <printOptions horizontalCentered="1"/>
  <pageMargins left="0.25" right="0.25" top="0.5" bottom="0.5" header="0.3" footer="0.3"/>
  <pageSetup orientation="landscape" r:id="rId1"/>
  <headerFooter>
    <oddFooter>&amp;C&amp;F&amp;R&amp;P of &amp;N</oddFooter>
  </headerFooter>
  <drawing r:id="rId2"/>
</worksheet>
</file>

<file path=xl/worksheets/sheet5.xml><?xml version="1.0" encoding="utf-8"?>
<worksheet xmlns="http://schemas.openxmlformats.org/spreadsheetml/2006/main" xmlns:r="http://schemas.openxmlformats.org/officeDocument/2006/relationships">
  <sheetPr codeName="Sheet6"/>
  <dimension ref="A1:I121"/>
  <sheetViews>
    <sheetView zoomScaleNormal="100" workbookViewId="0">
      <selection activeCell="F8" sqref="F8"/>
    </sheetView>
  </sheetViews>
  <sheetFormatPr defaultRowHeight="15"/>
  <cols>
    <col min="1" max="1" width="43.140625" bestFit="1" customWidth="1"/>
    <col min="2" max="2" width="16.28515625" bestFit="1" customWidth="1"/>
    <col min="3" max="3" width="15.28515625" bestFit="1" customWidth="1"/>
    <col min="4" max="4" width="13" customWidth="1"/>
    <col min="5" max="7" width="14.28515625" bestFit="1" customWidth="1"/>
    <col min="8" max="8" width="15.5703125" bestFit="1" customWidth="1"/>
    <col min="9" max="9" width="12.5703125" bestFit="1" customWidth="1"/>
  </cols>
  <sheetData>
    <row r="1" spans="1:9" ht="18.75">
      <c r="A1" s="123" t="s">
        <v>318</v>
      </c>
    </row>
    <row r="2" spans="1:9" ht="17.25">
      <c r="A2" s="124" t="s">
        <v>366</v>
      </c>
      <c r="G2" s="113"/>
      <c r="H2" s="113"/>
      <c r="I2" s="113"/>
    </row>
    <row r="3" spans="1:9" ht="15.75" thickBot="1">
      <c r="B3" s="559" t="s">
        <v>360</v>
      </c>
      <c r="C3" s="559"/>
      <c r="G3" s="113"/>
      <c r="H3" s="113"/>
      <c r="I3" s="113"/>
    </row>
    <row r="4" spans="1:9" ht="15.75" thickBot="1">
      <c r="A4" s="151" t="s">
        <v>3</v>
      </c>
      <c r="B4" s="179" t="s">
        <v>141</v>
      </c>
      <c r="C4" s="179" t="s">
        <v>319</v>
      </c>
      <c r="D4" s="179" t="s">
        <v>324</v>
      </c>
      <c r="I4" s="113"/>
    </row>
    <row r="5" spans="1:9" ht="13.5" customHeight="1">
      <c r="A5" s="104" t="s">
        <v>5</v>
      </c>
      <c r="B5" s="161">
        <v>21191199</v>
      </c>
      <c r="C5" s="161">
        <v>20791426</v>
      </c>
      <c r="D5" s="337">
        <f>(C5-B5)/B5</f>
        <v>-1.886504864590248E-2</v>
      </c>
      <c r="F5" s="113"/>
      <c r="G5" s="113"/>
      <c r="H5" s="520"/>
    </row>
    <row r="6" spans="1:9" ht="13.5" customHeight="1">
      <c r="A6" s="69" t="s">
        <v>280</v>
      </c>
      <c r="B6" s="162">
        <v>63581918</v>
      </c>
      <c r="C6" s="162">
        <v>62739597</v>
      </c>
      <c r="D6" s="338">
        <f t="shared" ref="D6:D28" si="0">(C6-B6)/B6</f>
        <v>-1.324780734044544E-2</v>
      </c>
      <c r="F6" s="113"/>
      <c r="G6" s="113"/>
      <c r="H6" s="520"/>
    </row>
    <row r="7" spans="1:9" ht="13.5" customHeight="1">
      <c r="A7" s="131" t="s">
        <v>281</v>
      </c>
      <c r="B7" s="163">
        <v>138807655.255</v>
      </c>
      <c r="C7" s="163">
        <v>140745176.07499999</v>
      </c>
      <c r="D7" s="339">
        <f t="shared" si="0"/>
        <v>1.3958313872823678E-2</v>
      </c>
      <c r="F7" s="113"/>
      <c r="G7" s="113"/>
      <c r="H7" s="520"/>
    </row>
    <row r="8" spans="1:9" ht="13.5" customHeight="1">
      <c r="A8" s="65" t="s">
        <v>8</v>
      </c>
      <c r="B8" s="162">
        <v>2075752</v>
      </c>
      <c r="C8" s="162">
        <v>2075358</v>
      </c>
      <c r="D8" s="338">
        <f t="shared" si="0"/>
        <v>-1.8981072883465848E-4</v>
      </c>
      <c r="F8" s="113"/>
      <c r="G8" s="113"/>
      <c r="H8" s="520"/>
    </row>
    <row r="9" spans="1:9" ht="13.5" customHeight="1">
      <c r="A9" s="131" t="s">
        <v>282</v>
      </c>
      <c r="B9" s="163">
        <v>3852344</v>
      </c>
      <c r="C9" s="163">
        <v>5236040.68</v>
      </c>
      <c r="D9" s="339">
        <f t="shared" si="0"/>
        <v>0.35918305322681454</v>
      </c>
      <c r="F9" s="113"/>
      <c r="G9" s="113"/>
      <c r="H9" s="520"/>
    </row>
    <row r="10" spans="1:9" ht="13.5" customHeight="1">
      <c r="A10" s="69" t="s">
        <v>283</v>
      </c>
      <c r="B10" s="162">
        <v>7230138</v>
      </c>
      <c r="C10" s="162">
        <v>6515337</v>
      </c>
      <c r="D10" s="338">
        <f t="shared" si="0"/>
        <v>-9.8864088071348014E-2</v>
      </c>
      <c r="F10" s="113"/>
      <c r="G10" s="113"/>
      <c r="H10" s="520"/>
    </row>
    <row r="11" spans="1:9" ht="13.5" customHeight="1">
      <c r="A11" s="57" t="s">
        <v>11</v>
      </c>
      <c r="B11" s="163">
        <v>20241213</v>
      </c>
      <c r="C11" s="163">
        <v>20400214</v>
      </c>
      <c r="D11" s="339">
        <f t="shared" si="0"/>
        <v>7.8553098571711097E-3</v>
      </c>
      <c r="F11" s="113"/>
      <c r="G11" s="113"/>
      <c r="H11" s="520"/>
      <c r="I11" s="113"/>
    </row>
    <row r="12" spans="1:9" ht="13.5" customHeight="1">
      <c r="A12" s="65" t="s">
        <v>12</v>
      </c>
      <c r="B12" s="162">
        <v>261334</v>
      </c>
      <c r="C12" s="162">
        <v>269197</v>
      </c>
      <c r="D12" s="338">
        <f t="shared" si="0"/>
        <v>3.0087933449149364E-2</v>
      </c>
      <c r="F12" s="113"/>
      <c r="G12" s="113"/>
      <c r="H12" s="520"/>
      <c r="I12" s="113"/>
    </row>
    <row r="13" spans="1:9" ht="13.5" customHeight="1">
      <c r="A13" s="57" t="s">
        <v>13</v>
      </c>
      <c r="B13" s="163">
        <v>383073177.93000001</v>
      </c>
      <c r="C13" s="163">
        <v>388580391.69</v>
      </c>
      <c r="D13" s="339">
        <f t="shared" si="0"/>
        <v>1.4376401369991867E-2</v>
      </c>
      <c r="F13" s="113"/>
      <c r="G13" s="113"/>
      <c r="H13" s="520"/>
      <c r="I13" s="113"/>
    </row>
    <row r="14" spans="1:9" ht="13.5" customHeight="1">
      <c r="A14" s="65" t="s">
        <v>14</v>
      </c>
      <c r="B14" s="162">
        <v>5264404.4000000004</v>
      </c>
      <c r="C14" s="162">
        <v>5597865.4000000004</v>
      </c>
      <c r="D14" s="338">
        <f t="shared" si="0"/>
        <v>6.3342588194782293E-2</v>
      </c>
      <c r="F14" s="113"/>
      <c r="G14" s="113"/>
      <c r="H14" s="520"/>
      <c r="I14" s="113"/>
    </row>
    <row r="15" spans="1:9" ht="13.5" customHeight="1">
      <c r="A15" s="57" t="s">
        <v>15</v>
      </c>
      <c r="B15" s="163">
        <v>9243028.7599999998</v>
      </c>
      <c r="C15" s="163">
        <v>6761705.3700000001</v>
      </c>
      <c r="D15" s="339">
        <f t="shared" si="0"/>
        <v>-0.2684534966220315</v>
      </c>
      <c r="F15" s="113"/>
      <c r="G15" s="113"/>
      <c r="H15" s="520"/>
      <c r="I15" s="113"/>
    </row>
    <row r="16" spans="1:9" ht="13.5" customHeight="1">
      <c r="A16" s="65" t="s">
        <v>16</v>
      </c>
      <c r="B16" s="162">
        <v>15340171.984999999</v>
      </c>
      <c r="C16" s="162">
        <v>15374855.34</v>
      </c>
      <c r="D16" s="338">
        <f t="shared" si="0"/>
        <v>2.2609495534935782E-3</v>
      </c>
      <c r="E16" s="7"/>
      <c r="F16" s="113"/>
      <c r="G16" s="113"/>
      <c r="H16" s="520"/>
      <c r="I16" s="7"/>
    </row>
    <row r="17" spans="1:9" ht="13.5" customHeight="1">
      <c r="A17" s="57" t="s">
        <v>17</v>
      </c>
      <c r="B17" s="163">
        <v>1554096</v>
      </c>
      <c r="C17" s="163">
        <v>1434851</v>
      </c>
      <c r="D17" s="339">
        <f t="shared" si="0"/>
        <v>-7.6729494188261207E-2</v>
      </c>
      <c r="F17" s="113"/>
      <c r="G17" s="113"/>
      <c r="H17" s="520"/>
      <c r="I17" s="113"/>
    </row>
    <row r="18" spans="1:9" ht="13.5" customHeight="1">
      <c r="A18" s="65" t="s">
        <v>18</v>
      </c>
      <c r="B18" s="162">
        <v>1212477</v>
      </c>
      <c r="C18" s="162">
        <v>1223993</v>
      </c>
      <c r="D18" s="338">
        <f t="shared" si="0"/>
        <v>9.4979121253434082E-3</v>
      </c>
      <c r="E18" s="7"/>
      <c r="F18" s="113"/>
      <c r="G18" s="113"/>
      <c r="H18" s="520"/>
      <c r="I18" s="7"/>
    </row>
    <row r="19" spans="1:9" ht="13.5" customHeight="1">
      <c r="A19" s="57" t="s">
        <v>29</v>
      </c>
      <c r="B19" s="163">
        <v>11576162</v>
      </c>
      <c r="C19" s="163">
        <v>10247687</v>
      </c>
      <c r="D19" s="339">
        <f t="shared" si="0"/>
        <v>-0.11475953774662102</v>
      </c>
      <c r="F19" s="11"/>
      <c r="G19" s="11"/>
      <c r="H19" s="520"/>
      <c r="I19" s="11"/>
    </row>
    <row r="20" spans="1:9" ht="13.5" customHeight="1">
      <c r="A20" s="65" t="s">
        <v>20</v>
      </c>
      <c r="B20" s="162">
        <v>596834</v>
      </c>
      <c r="C20" s="162">
        <v>601044</v>
      </c>
      <c r="D20" s="338">
        <f t="shared" si="0"/>
        <v>7.0538876806616243E-3</v>
      </c>
      <c r="F20" s="113"/>
      <c r="G20" s="113"/>
      <c r="H20" s="520"/>
      <c r="I20" s="113"/>
    </row>
    <row r="21" spans="1:9" ht="13.5" customHeight="1">
      <c r="A21" s="131" t="s">
        <v>284</v>
      </c>
      <c r="B21" s="163">
        <v>61650360.479999997</v>
      </c>
      <c r="C21" s="163">
        <v>61362324.289999999</v>
      </c>
      <c r="D21" s="339">
        <f t="shared" si="0"/>
        <v>-4.6720925515664983E-3</v>
      </c>
      <c r="F21" s="113"/>
      <c r="G21" s="113"/>
      <c r="H21" s="520"/>
      <c r="I21" s="113"/>
    </row>
    <row r="22" spans="1:9" ht="13.5" customHeight="1">
      <c r="A22" s="69" t="s">
        <v>22</v>
      </c>
      <c r="B22" s="162">
        <v>32717</v>
      </c>
      <c r="C22" s="162">
        <v>26265</v>
      </c>
      <c r="D22" s="338">
        <f t="shared" si="0"/>
        <v>-0.19720634532506037</v>
      </c>
      <c r="F22" s="113"/>
      <c r="G22" s="113"/>
      <c r="H22" s="520"/>
      <c r="I22" s="7"/>
    </row>
    <row r="23" spans="1:9" ht="13.5" customHeight="1">
      <c r="A23" s="57" t="s">
        <v>23</v>
      </c>
      <c r="B23" s="163">
        <v>24983288</v>
      </c>
      <c r="C23" s="163">
        <v>25400236</v>
      </c>
      <c r="D23" s="339">
        <f t="shared" si="0"/>
        <v>1.6689076313734206E-2</v>
      </c>
      <c r="F23" s="113"/>
      <c r="G23" s="113"/>
      <c r="H23" s="520"/>
      <c r="I23" s="113"/>
    </row>
    <row r="24" spans="1:9" ht="13.5" customHeight="1">
      <c r="A24" s="65" t="s">
        <v>24</v>
      </c>
      <c r="B24" s="162">
        <v>1518984</v>
      </c>
      <c r="C24" s="162">
        <v>1345117</v>
      </c>
      <c r="D24" s="338">
        <f t="shared" si="0"/>
        <v>-0.11446269348459233</v>
      </c>
      <c r="F24" s="113"/>
      <c r="G24" s="113"/>
      <c r="H24" s="520"/>
      <c r="I24" s="113"/>
    </row>
    <row r="25" spans="1:9" ht="13.5" customHeight="1">
      <c r="A25" s="57" t="s">
        <v>25</v>
      </c>
      <c r="B25" s="163">
        <v>4980940.3</v>
      </c>
      <c r="C25" s="163">
        <v>5163810.3</v>
      </c>
      <c r="D25" s="339">
        <f t="shared" si="0"/>
        <v>3.67139513798228E-2</v>
      </c>
      <c r="F25" s="113"/>
      <c r="G25" s="113"/>
      <c r="H25" s="520"/>
      <c r="I25" s="113"/>
    </row>
    <row r="26" spans="1:9" ht="13.5" customHeight="1">
      <c r="A26" s="65" t="s">
        <v>26</v>
      </c>
      <c r="B26" s="162">
        <v>3607798</v>
      </c>
      <c r="C26" s="162">
        <v>3212919</v>
      </c>
      <c r="D26" s="338">
        <f t="shared" si="0"/>
        <v>-0.10945152694247294</v>
      </c>
      <c r="F26" s="113"/>
      <c r="G26" s="113"/>
      <c r="H26" s="520"/>
      <c r="I26" s="113"/>
    </row>
    <row r="27" spans="1:9" ht="13.5" customHeight="1" thickBot="1">
      <c r="A27" s="290" t="s">
        <v>27</v>
      </c>
      <c r="B27" s="164">
        <v>16041124</v>
      </c>
      <c r="C27" s="164">
        <v>16273865</v>
      </c>
      <c r="D27" s="340">
        <f t="shared" si="0"/>
        <v>1.4509020689572626E-2</v>
      </c>
      <c r="F27" s="113"/>
      <c r="G27" s="113"/>
      <c r="H27" s="520"/>
      <c r="I27" s="113"/>
    </row>
    <row r="28" spans="1:9" ht="13.5" customHeight="1" thickBot="1">
      <c r="A28" s="52" t="s">
        <v>2</v>
      </c>
      <c r="B28" s="88">
        <f>SUM(B5:B27)</f>
        <v>797917117.1099999</v>
      </c>
      <c r="C28" s="88">
        <f>SUM(C5:C27)</f>
        <v>801379275.14499986</v>
      </c>
      <c r="D28" s="341">
        <f t="shared" si="0"/>
        <v>4.3389945656757698E-3</v>
      </c>
      <c r="G28" s="113"/>
      <c r="H28" s="113"/>
      <c r="I28" s="113"/>
    </row>
    <row r="29" spans="1:9" s="113" customFormat="1">
      <c r="A29" s="116"/>
    </row>
    <row r="30" spans="1:9">
      <c r="A30" s="116" t="s">
        <v>273</v>
      </c>
      <c r="B30" s="113"/>
      <c r="G30" s="113"/>
      <c r="H30" s="113"/>
      <c r="I30" s="113"/>
    </row>
    <row r="31" spans="1:9" s="113" customFormat="1">
      <c r="A31" s="113" t="s">
        <v>263</v>
      </c>
    </row>
    <row r="32" spans="1:9">
      <c r="A32" s="113" t="s">
        <v>285</v>
      </c>
      <c r="B32" s="113"/>
      <c r="G32" s="113"/>
      <c r="H32" s="113"/>
      <c r="I32" s="113"/>
    </row>
    <row r="33" s="113" customFormat="1"/>
    <row r="34" s="113" customFormat="1"/>
    <row r="35" s="113" customFormat="1"/>
    <row r="36" s="113" customFormat="1"/>
    <row r="37" s="113" customFormat="1"/>
    <row r="38" s="113" customFormat="1"/>
    <row r="39" s="113" customFormat="1"/>
    <row r="40" s="113" customFormat="1"/>
    <row r="41" s="113" customFormat="1"/>
    <row r="42" s="113" customFormat="1"/>
    <row r="43" s="113" customFormat="1"/>
    <row r="44" s="113" customFormat="1"/>
    <row r="45" s="113" customFormat="1"/>
    <row r="46" s="113" customFormat="1"/>
    <row r="47" s="113" customFormat="1"/>
    <row r="48" s="113" customFormat="1"/>
    <row r="49" s="113" customFormat="1"/>
    <row r="50" s="113" customFormat="1"/>
    <row r="51" s="113" customFormat="1"/>
    <row r="52" s="113" customFormat="1"/>
    <row r="53" s="113" customFormat="1"/>
    <row r="54" s="113" customFormat="1"/>
    <row r="55" s="113" customFormat="1"/>
    <row r="56" s="113" customFormat="1"/>
    <row r="57" s="113" customFormat="1"/>
    <row r="58" s="113" customFormat="1"/>
    <row r="59" s="113" customFormat="1"/>
    <row r="60" s="113" customFormat="1"/>
    <row r="61" s="113" customFormat="1"/>
    <row r="62" s="113" customFormat="1"/>
    <row r="63" s="113" customFormat="1"/>
    <row r="64" s="113" customFormat="1"/>
    <row r="65" spans="1:9" s="113" customFormat="1"/>
    <row r="66" spans="1:9" s="113" customFormat="1"/>
    <row r="67" spans="1:9" s="113" customFormat="1"/>
    <row r="68" spans="1:9" s="113" customFormat="1"/>
    <row r="69" spans="1:9" s="113" customFormat="1"/>
    <row r="70" spans="1:9" s="113" customFormat="1"/>
    <row r="71" spans="1:9">
      <c r="B71" s="113"/>
      <c r="G71" s="113"/>
      <c r="H71" s="113"/>
      <c r="I71" s="113"/>
    </row>
    <row r="72" spans="1:9">
      <c r="B72" s="7"/>
      <c r="G72" s="113"/>
      <c r="H72" s="113"/>
      <c r="I72" s="113"/>
    </row>
    <row r="73" spans="1:9" s="113" customFormat="1">
      <c r="B73" s="7"/>
    </row>
    <row r="74" spans="1:9" s="113" customFormat="1"/>
    <row r="75" spans="1:9">
      <c r="B75" s="171"/>
      <c r="G75" s="113"/>
      <c r="H75" s="113"/>
      <c r="I75" s="113"/>
    </row>
    <row r="76" spans="1:9">
      <c r="G76" s="113"/>
      <c r="H76" s="113"/>
      <c r="I76" s="113"/>
    </row>
    <row r="77" spans="1:9">
      <c r="G77" s="113"/>
      <c r="H77" s="113"/>
      <c r="I77" s="113"/>
    </row>
    <row r="78" spans="1:9">
      <c r="G78" s="113"/>
      <c r="H78" s="113"/>
      <c r="I78" s="113"/>
    </row>
    <row r="79" spans="1:9">
      <c r="G79" s="113"/>
      <c r="H79" s="113"/>
      <c r="I79" s="113"/>
    </row>
    <row r="80" spans="1:9">
      <c r="A80" s="113"/>
      <c r="G80" s="113"/>
      <c r="H80" s="113"/>
      <c r="I80" s="113"/>
    </row>
    <row r="81" spans="1:9">
      <c r="A81" s="113"/>
      <c r="G81" s="113"/>
      <c r="H81" s="113"/>
      <c r="I81" s="113"/>
    </row>
    <row r="82" spans="1:9">
      <c r="A82" s="113"/>
      <c r="G82" s="113"/>
      <c r="H82" s="113"/>
      <c r="I82" s="113"/>
    </row>
    <row r="83" spans="1:9">
      <c r="A83" s="113"/>
      <c r="G83" s="113"/>
      <c r="H83" s="113"/>
      <c r="I83" s="113"/>
    </row>
    <row r="84" spans="1:9">
      <c r="A84" s="113"/>
      <c r="G84" s="113"/>
      <c r="H84" s="113"/>
      <c r="I84" s="113"/>
    </row>
    <row r="85" spans="1:9">
      <c r="A85" s="113"/>
      <c r="G85" s="113"/>
      <c r="H85" s="113"/>
      <c r="I85" s="113"/>
    </row>
    <row r="86" spans="1:9">
      <c r="A86" s="113"/>
      <c r="G86" s="113"/>
      <c r="H86" s="113"/>
      <c r="I86" s="113"/>
    </row>
    <row r="87" spans="1:9">
      <c r="A87" s="113"/>
      <c r="G87" s="113"/>
      <c r="H87" s="113"/>
      <c r="I87" s="113"/>
    </row>
    <row r="88" spans="1:9">
      <c r="A88" s="113"/>
      <c r="G88" s="113"/>
      <c r="H88" s="113"/>
      <c r="I88" s="113"/>
    </row>
    <row r="89" spans="1:9">
      <c r="A89" s="113"/>
      <c r="G89" s="113"/>
      <c r="H89" s="113"/>
      <c r="I89" s="113"/>
    </row>
    <row r="90" spans="1:9">
      <c r="G90" s="113"/>
      <c r="H90" s="113"/>
      <c r="I90" s="113"/>
    </row>
    <row r="91" spans="1:9">
      <c r="G91" s="113"/>
      <c r="H91" s="113"/>
      <c r="I91" s="113"/>
    </row>
    <row r="92" spans="1:9">
      <c r="G92" s="113"/>
      <c r="H92" s="113"/>
      <c r="I92" s="113"/>
    </row>
    <row r="93" spans="1:9">
      <c r="G93" s="113"/>
      <c r="H93" s="113"/>
      <c r="I93" s="113"/>
    </row>
    <row r="94" spans="1:9">
      <c r="A94" s="113"/>
      <c r="G94" s="113"/>
      <c r="H94" s="113"/>
      <c r="I94" s="113"/>
    </row>
    <row r="95" spans="1:9">
      <c r="A95" s="113"/>
      <c r="G95" s="113"/>
      <c r="H95" s="113"/>
      <c r="I95" s="113"/>
    </row>
    <row r="96" spans="1:9">
      <c r="A96" s="113"/>
      <c r="G96" s="113"/>
      <c r="H96" s="113"/>
      <c r="I96" s="113"/>
    </row>
    <row r="97" spans="1:9">
      <c r="A97" s="113"/>
      <c r="G97" s="113"/>
      <c r="H97" s="113"/>
      <c r="I97" s="113"/>
    </row>
    <row r="98" spans="1:9">
      <c r="A98" s="113"/>
      <c r="G98" s="113"/>
      <c r="H98" s="113"/>
      <c r="I98" s="113"/>
    </row>
    <row r="99" spans="1:9">
      <c r="A99" s="113"/>
      <c r="G99" s="113"/>
      <c r="H99" s="113"/>
      <c r="I99" s="113"/>
    </row>
    <row r="100" spans="1:9">
      <c r="A100" s="113"/>
      <c r="G100" s="113"/>
      <c r="H100" s="113"/>
      <c r="I100" s="113"/>
    </row>
    <row r="101" spans="1:9">
      <c r="A101" s="113"/>
      <c r="G101" s="113"/>
      <c r="H101" s="113"/>
      <c r="I101" s="113"/>
    </row>
    <row r="102" spans="1:9">
      <c r="A102" s="113"/>
      <c r="G102" s="113"/>
      <c r="H102" s="113"/>
      <c r="I102" s="113"/>
    </row>
    <row r="103" spans="1:9">
      <c r="A103" s="113"/>
      <c r="G103" s="113"/>
      <c r="H103" s="113"/>
      <c r="I103" s="113"/>
    </row>
    <row r="104" spans="1:9">
      <c r="A104" s="113"/>
      <c r="G104" s="113"/>
      <c r="H104" s="113"/>
      <c r="I104" s="113"/>
    </row>
    <row r="105" spans="1:9">
      <c r="A105" s="113"/>
      <c r="G105" s="113"/>
      <c r="H105" s="113"/>
      <c r="I105" s="113"/>
    </row>
    <row r="106" spans="1:9">
      <c r="G106" s="113"/>
      <c r="H106" s="113"/>
      <c r="I106" s="113"/>
    </row>
    <row r="107" spans="1:9">
      <c r="G107" s="113"/>
      <c r="H107" s="113"/>
      <c r="I107" s="113"/>
    </row>
    <row r="108" spans="1:9">
      <c r="G108" s="113"/>
      <c r="H108" s="113"/>
      <c r="I108" s="113"/>
    </row>
    <row r="109" spans="1:9">
      <c r="G109" s="113"/>
      <c r="H109" s="113"/>
      <c r="I109" s="113"/>
    </row>
    <row r="110" spans="1:9">
      <c r="G110" s="113"/>
      <c r="H110" s="113"/>
      <c r="I110" s="113"/>
    </row>
    <row r="111" spans="1:9">
      <c r="G111" s="113"/>
      <c r="H111" s="113"/>
      <c r="I111" s="113"/>
    </row>
    <row r="112" spans="1:9">
      <c r="G112" s="113"/>
      <c r="H112" s="113"/>
      <c r="I112" s="113"/>
    </row>
    <row r="113" spans="7:9">
      <c r="G113" s="113"/>
      <c r="H113" s="113"/>
      <c r="I113" s="113"/>
    </row>
    <row r="114" spans="7:9">
      <c r="G114" s="113"/>
      <c r="H114" s="113"/>
      <c r="I114" s="113"/>
    </row>
    <row r="115" spans="7:9">
      <c r="G115" s="113"/>
      <c r="H115" s="113"/>
      <c r="I115" s="113"/>
    </row>
    <row r="116" spans="7:9">
      <c r="G116" s="113"/>
      <c r="H116" s="113"/>
      <c r="I116" s="113"/>
    </row>
    <row r="117" spans="7:9">
      <c r="G117" s="113"/>
      <c r="H117" s="113"/>
      <c r="I117" s="113"/>
    </row>
    <row r="118" spans="7:9">
      <c r="G118" s="113"/>
      <c r="H118" s="113"/>
      <c r="I118" s="113"/>
    </row>
    <row r="119" spans="7:9">
      <c r="G119" s="113"/>
      <c r="H119" s="113"/>
      <c r="I119" s="113"/>
    </row>
    <row r="120" spans="7:9">
      <c r="G120" s="113"/>
      <c r="H120" s="113"/>
      <c r="I120" s="113"/>
    </row>
    <row r="121" spans="7:9">
      <c r="G121" s="113"/>
      <c r="H121" s="113"/>
      <c r="I121" s="113"/>
    </row>
  </sheetData>
  <mergeCells count="1">
    <mergeCell ref="B3:C3"/>
  </mergeCells>
  <printOptions horizontalCentered="1"/>
  <pageMargins left="0.25" right="0.25" top="0.5" bottom="0.5" header="0.3" footer="0.3"/>
  <pageSetup orientation="landscape" r:id="rId1"/>
  <headerFooter>
    <oddFooter>&amp;C&amp;F&amp;R&amp;P of  &amp;N</oddFooter>
  </headerFooter>
  <drawing r:id="rId2"/>
</worksheet>
</file>

<file path=xl/worksheets/sheet6.xml><?xml version="1.0" encoding="utf-8"?>
<worksheet xmlns="http://schemas.openxmlformats.org/spreadsheetml/2006/main" xmlns:r="http://schemas.openxmlformats.org/officeDocument/2006/relationships">
  <sheetPr codeName="Sheet7"/>
  <dimension ref="A1:H75"/>
  <sheetViews>
    <sheetView zoomScaleNormal="100" workbookViewId="0">
      <selection activeCell="F7" sqref="F7"/>
    </sheetView>
  </sheetViews>
  <sheetFormatPr defaultRowHeight="15"/>
  <cols>
    <col min="1" max="1" width="43.85546875" style="113" bestFit="1" customWidth="1"/>
    <col min="2" max="2" width="16.28515625" style="113" bestFit="1" customWidth="1"/>
    <col min="3" max="3" width="15.28515625" style="113" bestFit="1" customWidth="1"/>
    <col min="4" max="8" width="12.5703125" style="113" bestFit="1" customWidth="1"/>
    <col min="9" max="9" width="13.42578125" style="113" bestFit="1" customWidth="1"/>
    <col min="10" max="16384" width="9.140625" style="113"/>
  </cols>
  <sheetData>
    <row r="1" spans="1:7" ht="18.75">
      <c r="A1" s="123" t="s">
        <v>318</v>
      </c>
    </row>
    <row r="2" spans="1:7" ht="17.25">
      <c r="A2" s="124" t="s">
        <v>367</v>
      </c>
    </row>
    <row r="3" spans="1:7" ht="18" thickBot="1">
      <c r="A3" s="124"/>
      <c r="B3" s="559" t="s">
        <v>360</v>
      </c>
      <c r="C3" s="559"/>
    </row>
    <row r="4" spans="1:7" ht="15.75" thickBot="1">
      <c r="A4" s="151" t="s">
        <v>3</v>
      </c>
      <c r="B4" s="179" t="s">
        <v>141</v>
      </c>
      <c r="C4" s="179" t="s">
        <v>319</v>
      </c>
      <c r="D4" s="179" t="s">
        <v>324</v>
      </c>
    </row>
    <row r="5" spans="1:7">
      <c r="A5" s="104" t="s">
        <v>5</v>
      </c>
      <c r="B5" s="161">
        <v>4807364</v>
      </c>
      <c r="C5" s="161">
        <v>4790154</v>
      </c>
      <c r="D5" s="337">
        <f>(C5-B5)/B5</f>
        <v>-3.5799244658819263E-3</v>
      </c>
      <c r="G5" s="7"/>
    </row>
    <row r="6" spans="1:7">
      <c r="A6" s="69" t="s">
        <v>280</v>
      </c>
      <c r="B6" s="162">
        <v>18183147</v>
      </c>
      <c r="C6" s="162">
        <v>17319211</v>
      </c>
      <c r="D6" s="338">
        <f t="shared" ref="D6:D28" si="0">(C6-B6)/B6</f>
        <v>-4.7513007511845999E-2</v>
      </c>
    </row>
    <row r="7" spans="1:7">
      <c r="A7" s="131" t="s">
        <v>281</v>
      </c>
      <c r="B7" s="163">
        <v>62496290.990000002</v>
      </c>
      <c r="C7" s="163">
        <v>55990202.340000004</v>
      </c>
      <c r="D7" s="339">
        <f t="shared" si="0"/>
        <v>-0.10410359634047778</v>
      </c>
    </row>
    <row r="8" spans="1:7">
      <c r="A8" s="65" t="s">
        <v>8</v>
      </c>
      <c r="B8" s="162">
        <v>637655</v>
      </c>
      <c r="C8" s="162">
        <v>664675</v>
      </c>
      <c r="D8" s="338">
        <f t="shared" si="0"/>
        <v>4.2374011024770446E-2</v>
      </c>
    </row>
    <row r="9" spans="1:7">
      <c r="A9" s="131" t="s">
        <v>282</v>
      </c>
      <c r="B9" s="163">
        <v>3034200.04</v>
      </c>
      <c r="C9" s="163">
        <v>3164240.58</v>
      </c>
      <c r="D9" s="339">
        <f t="shared" si="0"/>
        <v>4.2858261909455395E-2</v>
      </c>
    </row>
    <row r="10" spans="1:7">
      <c r="A10" s="69" t="s">
        <v>283</v>
      </c>
      <c r="B10" s="162">
        <v>4950</v>
      </c>
      <c r="C10" s="162">
        <v>1350</v>
      </c>
      <c r="D10" s="338">
        <f t="shared" si="0"/>
        <v>-0.72727272727272729</v>
      </c>
    </row>
    <row r="11" spans="1:7">
      <c r="A11" s="57" t="s">
        <v>11</v>
      </c>
      <c r="B11" s="163">
        <v>11458633</v>
      </c>
      <c r="C11" s="163">
        <v>11475630</v>
      </c>
      <c r="D11" s="339">
        <f t="shared" si="0"/>
        <v>1.4833357521791648E-3</v>
      </c>
    </row>
    <row r="12" spans="1:7">
      <c r="A12" s="65" t="s">
        <v>12</v>
      </c>
      <c r="B12" s="162">
        <v>93368</v>
      </c>
      <c r="C12" s="162">
        <v>87413</v>
      </c>
      <c r="D12" s="338">
        <f t="shared" si="0"/>
        <v>-6.3779881758204093E-2</v>
      </c>
    </row>
    <row r="13" spans="1:7">
      <c r="A13" s="57" t="s">
        <v>13</v>
      </c>
      <c r="B13" s="163">
        <v>33282454.52</v>
      </c>
      <c r="C13" s="163">
        <v>31947603.550000001</v>
      </c>
      <c r="D13" s="339">
        <f t="shared" si="0"/>
        <v>-4.0106746610225633E-2</v>
      </c>
    </row>
    <row r="14" spans="1:7">
      <c r="A14" s="65" t="s">
        <v>14</v>
      </c>
      <c r="B14" s="162">
        <v>847824.62</v>
      </c>
      <c r="C14" s="162">
        <v>902358.42</v>
      </c>
      <c r="D14" s="338">
        <f t="shared" si="0"/>
        <v>6.4322029242321416E-2</v>
      </c>
    </row>
    <row r="15" spans="1:7">
      <c r="A15" s="57" t="s">
        <v>15</v>
      </c>
      <c r="B15" s="163">
        <v>3369644.31</v>
      </c>
      <c r="C15" s="163">
        <v>3181477.25</v>
      </c>
      <c r="D15" s="339">
        <f t="shared" si="0"/>
        <v>-5.5841816728721745E-2</v>
      </c>
    </row>
    <row r="16" spans="1:7">
      <c r="A16" s="65" t="s">
        <v>16</v>
      </c>
      <c r="B16" s="162">
        <v>15786712.475</v>
      </c>
      <c r="C16" s="162">
        <v>15266082.34</v>
      </c>
      <c r="D16" s="338">
        <f t="shared" si="0"/>
        <v>-3.2979009139773405E-2</v>
      </c>
    </row>
    <row r="17" spans="1:5">
      <c r="A17" s="57" t="s">
        <v>17</v>
      </c>
      <c r="B17" s="163">
        <v>4480191</v>
      </c>
      <c r="C17" s="163">
        <v>4286865</v>
      </c>
      <c r="D17" s="339">
        <f t="shared" si="0"/>
        <v>-4.3151285291185129E-2</v>
      </c>
    </row>
    <row r="18" spans="1:5">
      <c r="A18" s="65" t="s">
        <v>18</v>
      </c>
      <c r="B18" s="162">
        <v>1012584</v>
      </c>
      <c r="C18" s="162">
        <v>1030231</v>
      </c>
      <c r="D18" s="338">
        <f t="shared" si="0"/>
        <v>1.7427689949673312E-2</v>
      </c>
    </row>
    <row r="19" spans="1:5">
      <c r="A19" s="57" t="s">
        <v>29</v>
      </c>
      <c r="B19" s="163">
        <v>3675652</v>
      </c>
      <c r="C19" s="163">
        <v>4054944</v>
      </c>
      <c r="D19" s="339">
        <f t="shared" si="0"/>
        <v>0.10319039996169387</v>
      </c>
      <c r="E19" s="7"/>
    </row>
    <row r="20" spans="1:5">
      <c r="A20" s="65" t="s">
        <v>20</v>
      </c>
      <c r="B20" s="162">
        <v>256000</v>
      </c>
      <c r="C20" s="162">
        <v>241730</v>
      </c>
      <c r="D20" s="338">
        <f t="shared" si="0"/>
        <v>-5.5742187499999998E-2</v>
      </c>
      <c r="E20" s="7"/>
    </row>
    <row r="21" spans="1:5">
      <c r="A21" s="131" t="s">
        <v>284</v>
      </c>
      <c r="B21" s="163">
        <v>7416514.6399999997</v>
      </c>
      <c r="C21" s="163">
        <v>8488681.1400000006</v>
      </c>
      <c r="D21" s="339">
        <f t="shared" si="0"/>
        <v>0.14456473856566149</v>
      </c>
    </row>
    <row r="22" spans="1:5">
      <c r="A22" s="69" t="s">
        <v>22</v>
      </c>
      <c r="B22" s="162"/>
      <c r="C22" s="162"/>
      <c r="D22" s="338"/>
    </row>
    <row r="23" spans="1:5">
      <c r="A23" s="57" t="s">
        <v>23</v>
      </c>
      <c r="B23" s="163">
        <v>4955919</v>
      </c>
      <c r="C23" s="163">
        <v>4995428</v>
      </c>
      <c r="D23" s="339">
        <f t="shared" si="0"/>
        <v>7.9720834823975122E-3</v>
      </c>
    </row>
    <row r="24" spans="1:5">
      <c r="A24" s="65" t="s">
        <v>24</v>
      </c>
      <c r="B24" s="162">
        <v>352915</v>
      </c>
      <c r="C24" s="162">
        <v>236921</v>
      </c>
      <c r="D24" s="338">
        <f t="shared" si="0"/>
        <v>-0.32867404332487993</v>
      </c>
    </row>
    <row r="25" spans="1:5">
      <c r="A25" s="57" t="s">
        <v>25</v>
      </c>
      <c r="B25" s="163">
        <v>2533966</v>
      </c>
      <c r="C25" s="163">
        <v>2512673</v>
      </c>
      <c r="D25" s="339">
        <f t="shared" si="0"/>
        <v>-8.4030330320138472E-3</v>
      </c>
    </row>
    <row r="26" spans="1:5">
      <c r="A26" s="65" t="s">
        <v>26</v>
      </c>
      <c r="B26" s="162"/>
      <c r="C26" s="162"/>
      <c r="D26" s="338"/>
    </row>
    <row r="27" spans="1:5" ht="15.75" thickBot="1">
      <c r="A27" s="290" t="s">
        <v>27</v>
      </c>
      <c r="B27" s="164">
        <v>6471061</v>
      </c>
      <c r="C27" s="164">
        <v>6491669</v>
      </c>
      <c r="D27" s="340">
        <f t="shared" si="0"/>
        <v>3.1846400458904653E-3</v>
      </c>
    </row>
    <row r="28" spans="1:5" ht="15.75" thickBot="1">
      <c r="A28" s="52" t="s">
        <v>2</v>
      </c>
      <c r="B28" s="88">
        <f>SUM(B5:B27)</f>
        <v>185157046.595</v>
      </c>
      <c r="C28" s="88">
        <f>SUM(C5:C27)</f>
        <v>177129539.62</v>
      </c>
      <c r="D28" s="341">
        <f t="shared" si="0"/>
        <v>-4.3355125406373651E-2</v>
      </c>
    </row>
    <row r="29" spans="1:5" customFormat="1"/>
    <row r="30" spans="1:5">
      <c r="A30" s="116" t="s">
        <v>273</v>
      </c>
    </row>
    <row r="31" spans="1:5">
      <c r="A31" s="113" t="s">
        <v>263</v>
      </c>
    </row>
    <row r="32" spans="1:5">
      <c r="A32" s="113" t="s">
        <v>286</v>
      </c>
    </row>
    <row r="75" spans="8:8">
      <c r="H75" s="172"/>
    </row>
  </sheetData>
  <mergeCells count="1">
    <mergeCell ref="B3:C3"/>
  </mergeCells>
  <printOptions horizontalCentered="1"/>
  <pageMargins left="0.25" right="0.25" top="0.5" bottom="0.5" header="0.3" footer="0.3"/>
  <pageSetup orientation="landscape" r:id="rId1"/>
  <headerFooter>
    <oddHeader xml:space="preserve">&amp;R&amp;A
</oddHeader>
  </headerFooter>
  <drawing r:id="rId2"/>
</worksheet>
</file>

<file path=xl/worksheets/sheet7.xml><?xml version="1.0" encoding="utf-8"?>
<worksheet xmlns="http://schemas.openxmlformats.org/spreadsheetml/2006/main" xmlns:r="http://schemas.openxmlformats.org/officeDocument/2006/relationships">
  <sheetPr codeName="Sheet8"/>
  <dimension ref="A1:K67"/>
  <sheetViews>
    <sheetView topLeftCell="A4" zoomScaleNormal="100" workbookViewId="0">
      <selection activeCell="I13" sqref="I13"/>
    </sheetView>
  </sheetViews>
  <sheetFormatPr defaultRowHeight="15"/>
  <cols>
    <col min="1" max="1" width="43.42578125" customWidth="1"/>
    <col min="2" max="2" width="16.85546875" customWidth="1"/>
    <col min="3" max="3" width="14.42578125" customWidth="1"/>
    <col min="4" max="4" width="17" customWidth="1"/>
    <col min="5" max="5" width="15" style="14" customWidth="1"/>
    <col min="6" max="6" width="18" style="14" customWidth="1"/>
    <col min="7" max="7" width="17.85546875" style="15" customWidth="1"/>
    <col min="8" max="9" width="14.28515625" bestFit="1" customWidth="1"/>
    <col min="10" max="10" width="15.28515625" bestFit="1" customWidth="1"/>
    <col min="11" max="11" width="15.5703125" customWidth="1"/>
  </cols>
  <sheetData>
    <row r="1" spans="1:11" ht="18.75">
      <c r="A1" s="51" t="s">
        <v>318</v>
      </c>
    </row>
    <row r="2" spans="1:11" ht="17.25">
      <c r="A2" s="129" t="s">
        <v>304</v>
      </c>
    </row>
    <row r="3" spans="1:11" ht="15.75" thickBot="1">
      <c r="A3" s="35"/>
      <c r="B3" s="36"/>
      <c r="C3" s="36"/>
      <c r="D3" s="37"/>
      <c r="E3" s="38"/>
      <c r="F3" s="38"/>
      <c r="G3" s="39"/>
    </row>
    <row r="4" spans="1:11" ht="45.75" thickBot="1">
      <c r="A4" s="461" t="s">
        <v>3</v>
      </c>
      <c r="B4" s="462" t="s">
        <v>176</v>
      </c>
      <c r="C4" s="462" t="s">
        <v>371</v>
      </c>
      <c r="D4" s="463" t="s">
        <v>177</v>
      </c>
      <c r="E4" s="464" t="s">
        <v>4</v>
      </c>
      <c r="F4" s="464" t="s">
        <v>368</v>
      </c>
      <c r="G4" s="465" t="s">
        <v>76</v>
      </c>
      <c r="H4" s="113"/>
      <c r="I4" s="113"/>
      <c r="J4" s="113"/>
      <c r="K4" s="113"/>
    </row>
    <row r="5" spans="1:11" s="11" customFormat="1">
      <c r="A5" s="57" t="s">
        <v>5</v>
      </c>
      <c r="B5" s="159">
        <v>21184</v>
      </c>
      <c r="C5" s="159">
        <v>41476022</v>
      </c>
      <c r="D5" s="459">
        <v>329317565.75999999</v>
      </c>
      <c r="E5" s="342">
        <v>3330</v>
      </c>
      <c r="F5" s="342">
        <v>16047869</v>
      </c>
      <c r="G5" s="455">
        <v>232673125.63999999</v>
      </c>
      <c r="H5" s="223"/>
      <c r="I5" s="519"/>
      <c r="J5" s="7"/>
      <c r="K5" s="7"/>
    </row>
    <row r="6" spans="1:11" s="11" customFormat="1">
      <c r="A6" s="69" t="s">
        <v>292</v>
      </c>
      <c r="B6" s="158">
        <v>46494</v>
      </c>
      <c r="C6" s="158">
        <v>522779824</v>
      </c>
      <c r="D6" s="460">
        <v>2594611372.7799997</v>
      </c>
      <c r="E6" s="343">
        <v>4635</v>
      </c>
      <c r="F6" s="343">
        <v>59215057</v>
      </c>
      <c r="G6" s="456">
        <v>366053484.17000002</v>
      </c>
      <c r="H6" s="223"/>
      <c r="I6" s="519"/>
      <c r="J6" s="7"/>
      <c r="K6" s="7"/>
    </row>
    <row r="7" spans="1:11" s="11" customFormat="1">
      <c r="A7" s="131" t="s">
        <v>293</v>
      </c>
      <c r="B7" s="159">
        <v>85213</v>
      </c>
      <c r="C7" s="159">
        <v>775580897.56900001</v>
      </c>
      <c r="D7" s="459">
        <v>2691022327.4899998</v>
      </c>
      <c r="E7" s="342">
        <v>15085</v>
      </c>
      <c r="F7" s="342">
        <v>121194625.01000001</v>
      </c>
      <c r="G7" s="457">
        <v>590456154.57000005</v>
      </c>
      <c r="H7" s="223"/>
      <c r="I7" s="519"/>
      <c r="J7" s="7"/>
      <c r="K7" s="7"/>
    </row>
    <row r="8" spans="1:11" s="11" customFormat="1">
      <c r="A8" s="65" t="s">
        <v>8</v>
      </c>
      <c r="B8" s="158">
        <v>483</v>
      </c>
      <c r="C8" s="158">
        <v>7517403</v>
      </c>
      <c r="D8" s="460">
        <v>49741597</v>
      </c>
      <c r="E8" s="343">
        <v>166</v>
      </c>
      <c r="F8" s="343">
        <v>1101121</v>
      </c>
      <c r="G8" s="456">
        <v>27199323.149999999</v>
      </c>
      <c r="H8" s="223"/>
      <c r="I8" s="519"/>
      <c r="J8" s="7"/>
      <c r="K8" s="7"/>
    </row>
    <row r="9" spans="1:11" s="11" customFormat="1">
      <c r="A9" s="131" t="s">
        <v>294</v>
      </c>
      <c r="B9" s="159">
        <v>952</v>
      </c>
      <c r="C9" s="159">
        <v>10251885.5</v>
      </c>
      <c r="D9" s="459">
        <v>38812004.340000004</v>
      </c>
      <c r="E9" s="342">
        <v>220</v>
      </c>
      <c r="F9" s="342">
        <v>2446311.14</v>
      </c>
      <c r="G9" s="457">
        <v>38085476.079999998</v>
      </c>
      <c r="H9" s="223"/>
      <c r="I9" s="519"/>
      <c r="J9" s="7"/>
      <c r="K9" s="7"/>
    </row>
    <row r="10" spans="1:11" s="11" customFormat="1">
      <c r="A10" s="69" t="s">
        <v>295</v>
      </c>
      <c r="B10" s="158">
        <v>102</v>
      </c>
      <c r="C10" s="158">
        <v>7523499.04</v>
      </c>
      <c r="D10" s="460">
        <v>39482254.390000001</v>
      </c>
      <c r="E10" s="343"/>
      <c r="F10" s="343"/>
      <c r="G10" s="456"/>
      <c r="H10" s="223"/>
      <c r="I10" s="519"/>
      <c r="J10" s="7"/>
      <c r="K10" s="7"/>
    </row>
    <row r="11" spans="1:11" s="11" customFormat="1">
      <c r="A11" s="57" t="s">
        <v>11</v>
      </c>
      <c r="B11" s="159">
        <v>10399</v>
      </c>
      <c r="C11" s="159">
        <v>117005578</v>
      </c>
      <c r="D11" s="459">
        <v>1753273143</v>
      </c>
      <c r="E11" s="342">
        <v>58</v>
      </c>
      <c r="F11" s="342">
        <v>1206522</v>
      </c>
      <c r="G11" s="457">
        <v>13564612</v>
      </c>
      <c r="H11" s="223"/>
      <c r="I11" s="519"/>
      <c r="J11" s="7"/>
      <c r="K11" s="7"/>
    </row>
    <row r="12" spans="1:11" s="11" customFormat="1">
      <c r="A12" s="65" t="s">
        <v>12</v>
      </c>
      <c r="B12" s="158">
        <v>171</v>
      </c>
      <c r="C12" s="158">
        <v>4168577</v>
      </c>
      <c r="D12" s="460">
        <v>40269125.920000002</v>
      </c>
      <c r="E12" s="343">
        <v>3</v>
      </c>
      <c r="F12" s="343">
        <v>201983</v>
      </c>
      <c r="G12" s="456">
        <v>16061066.629999999</v>
      </c>
      <c r="H12" s="223"/>
      <c r="I12" s="519"/>
      <c r="J12" s="7"/>
      <c r="K12" s="7"/>
    </row>
    <row r="13" spans="1:11" s="11" customFormat="1">
      <c r="A13" s="57" t="s">
        <v>13</v>
      </c>
      <c r="B13" s="159">
        <v>1585</v>
      </c>
      <c r="C13" s="159">
        <v>227310604.53999999</v>
      </c>
      <c r="D13" s="459">
        <v>1158792284.1099999</v>
      </c>
      <c r="E13" s="342">
        <v>7120</v>
      </c>
      <c r="F13" s="342">
        <v>199856142.56999999</v>
      </c>
      <c r="G13" s="457">
        <v>5449843313.5799999</v>
      </c>
      <c r="H13" s="223"/>
      <c r="I13" s="543"/>
      <c r="J13" s="7"/>
      <c r="K13" s="7"/>
    </row>
    <row r="14" spans="1:11" s="11" customFormat="1">
      <c r="A14" s="65" t="s">
        <v>14</v>
      </c>
      <c r="B14" s="158">
        <v>2725</v>
      </c>
      <c r="C14" s="158">
        <v>32422392.078000002</v>
      </c>
      <c r="D14" s="460">
        <v>404684889.32200003</v>
      </c>
      <c r="E14" s="343">
        <v>87</v>
      </c>
      <c r="F14" s="343">
        <v>2638929.9</v>
      </c>
      <c r="G14" s="456">
        <v>84976315.550999999</v>
      </c>
      <c r="H14" s="223"/>
      <c r="I14" s="519"/>
      <c r="J14" s="7"/>
      <c r="K14" s="7"/>
    </row>
    <row r="15" spans="1:11" s="11" customFormat="1" ht="12.75" customHeight="1">
      <c r="A15" s="57" t="s">
        <v>15</v>
      </c>
      <c r="B15" s="159">
        <v>9103</v>
      </c>
      <c r="C15" s="159">
        <v>43059194.229999997</v>
      </c>
      <c r="D15" s="459">
        <v>362853670.10999995</v>
      </c>
      <c r="E15" s="342">
        <v>1233</v>
      </c>
      <c r="F15" s="342">
        <v>10269353.82</v>
      </c>
      <c r="G15" s="457">
        <v>116111640.43000001</v>
      </c>
      <c r="H15" s="223"/>
      <c r="I15" s="519"/>
      <c r="J15" s="7"/>
      <c r="K15" s="7"/>
    </row>
    <row r="16" spans="1:11" s="11" customFormat="1">
      <c r="A16" s="65" t="s">
        <v>16</v>
      </c>
      <c r="B16" s="158">
        <v>43206</v>
      </c>
      <c r="C16" s="158">
        <v>102403967.10000001</v>
      </c>
      <c r="D16" s="460">
        <v>430352512.02200001</v>
      </c>
      <c r="E16" s="343">
        <v>319</v>
      </c>
      <c r="F16" s="343">
        <v>3636036</v>
      </c>
      <c r="G16" s="456">
        <v>66101044.277000003</v>
      </c>
      <c r="H16" s="223"/>
      <c r="I16" s="519"/>
      <c r="J16" s="7"/>
      <c r="K16" s="7"/>
    </row>
    <row r="17" spans="1:11" s="11" customFormat="1">
      <c r="A17" s="57" t="s">
        <v>17</v>
      </c>
      <c r="B17" s="159">
        <v>3854</v>
      </c>
      <c r="C17" s="159">
        <v>69891875</v>
      </c>
      <c r="D17" s="459">
        <v>590637721.92999995</v>
      </c>
      <c r="E17" s="342">
        <v>32</v>
      </c>
      <c r="F17" s="342">
        <v>842363</v>
      </c>
      <c r="G17" s="457">
        <v>12303303.52</v>
      </c>
      <c r="H17" s="223"/>
      <c r="I17" s="519"/>
      <c r="J17" s="7"/>
      <c r="K17" s="7"/>
    </row>
    <row r="18" spans="1:11" s="11" customFormat="1">
      <c r="A18" s="65" t="s">
        <v>18</v>
      </c>
      <c r="B18" s="158">
        <v>2106</v>
      </c>
      <c r="C18" s="158">
        <v>21991503</v>
      </c>
      <c r="D18" s="460">
        <v>97726859.170000002</v>
      </c>
      <c r="E18" s="343">
        <v>292</v>
      </c>
      <c r="F18" s="343">
        <v>3338316</v>
      </c>
      <c r="G18" s="456">
        <v>26337382.273000002</v>
      </c>
      <c r="H18" s="223"/>
      <c r="I18" s="519"/>
      <c r="J18" s="7"/>
      <c r="K18" s="7"/>
    </row>
    <row r="19" spans="1:11" s="11" customFormat="1">
      <c r="A19" s="57" t="s">
        <v>29</v>
      </c>
      <c r="B19" s="159">
        <v>2428</v>
      </c>
      <c r="C19" s="159">
        <v>45879725</v>
      </c>
      <c r="D19" s="459">
        <v>277660074</v>
      </c>
      <c r="E19" s="342">
        <v>9</v>
      </c>
      <c r="F19" s="342">
        <v>861362</v>
      </c>
      <c r="G19" s="457">
        <v>6683110</v>
      </c>
      <c r="H19" s="223"/>
      <c r="I19" s="519"/>
      <c r="J19" s="7"/>
      <c r="K19" s="7"/>
    </row>
    <row r="20" spans="1:11" s="11" customFormat="1">
      <c r="A20" s="65" t="s">
        <v>20</v>
      </c>
      <c r="B20" s="158">
        <v>435</v>
      </c>
      <c r="C20" s="158">
        <v>5948240.6600000001</v>
      </c>
      <c r="D20" s="460">
        <v>34259810.960000001</v>
      </c>
      <c r="E20" s="343">
        <v>12</v>
      </c>
      <c r="F20" s="343">
        <v>192937</v>
      </c>
      <c r="G20" s="456">
        <v>2802575.1999999997</v>
      </c>
      <c r="H20" s="223"/>
      <c r="I20" s="519"/>
      <c r="J20" s="7"/>
      <c r="K20" s="7"/>
    </row>
    <row r="21" spans="1:11" s="11" customFormat="1">
      <c r="A21" s="131" t="s">
        <v>296</v>
      </c>
      <c r="B21" s="159">
        <v>47465</v>
      </c>
      <c r="C21" s="159">
        <v>483501504.84000003</v>
      </c>
      <c r="D21" s="459">
        <v>3314280987.8000002</v>
      </c>
      <c r="E21" s="342">
        <v>4416</v>
      </c>
      <c r="F21" s="342">
        <v>57312479.039999999</v>
      </c>
      <c r="G21" s="457">
        <v>605188766.55999994</v>
      </c>
      <c r="H21" s="223"/>
      <c r="I21" s="519"/>
      <c r="J21" s="7"/>
      <c r="K21" s="7"/>
    </row>
    <row r="22" spans="1:11" s="11" customFormat="1">
      <c r="A22" s="69" t="s">
        <v>22</v>
      </c>
      <c r="B22" s="158"/>
      <c r="C22" s="158"/>
      <c r="D22" s="460"/>
      <c r="E22" s="343">
        <v>4</v>
      </c>
      <c r="F22" s="343">
        <v>74985</v>
      </c>
      <c r="G22" s="456">
        <v>1097640</v>
      </c>
      <c r="H22" s="223"/>
      <c r="I22" s="519"/>
      <c r="J22" s="7"/>
      <c r="K22" s="7"/>
    </row>
    <row r="23" spans="1:11" s="11" customFormat="1">
      <c r="A23" s="57" t="s">
        <v>23</v>
      </c>
      <c r="B23" s="159">
        <v>4630</v>
      </c>
      <c r="C23" s="159">
        <v>44444811</v>
      </c>
      <c r="D23" s="459">
        <v>427903047.81</v>
      </c>
      <c r="E23" s="342">
        <v>13329</v>
      </c>
      <c r="F23" s="342">
        <v>38731596</v>
      </c>
      <c r="G23" s="457">
        <v>922559011.65999997</v>
      </c>
      <c r="H23" s="223"/>
      <c r="I23" s="519"/>
      <c r="J23" s="7"/>
      <c r="K23" s="7"/>
    </row>
    <row r="24" spans="1:11" s="11" customFormat="1">
      <c r="A24" s="65" t="s">
        <v>24</v>
      </c>
      <c r="B24" s="158">
        <v>100</v>
      </c>
      <c r="C24" s="158">
        <v>1057655</v>
      </c>
      <c r="D24" s="460">
        <v>7262039.3499999996</v>
      </c>
      <c r="E24" s="343">
        <v>1494</v>
      </c>
      <c r="F24" s="343">
        <v>4268867</v>
      </c>
      <c r="G24" s="456">
        <v>80778292.599999994</v>
      </c>
      <c r="H24" s="223"/>
      <c r="I24" s="519"/>
      <c r="J24" s="7"/>
      <c r="K24" s="7"/>
    </row>
    <row r="25" spans="1:11" s="11" customFormat="1">
      <c r="A25" s="57" t="s">
        <v>25</v>
      </c>
      <c r="B25" s="159">
        <v>10015</v>
      </c>
      <c r="C25" s="159">
        <v>19105095.25</v>
      </c>
      <c r="D25" s="459">
        <v>210052503.69</v>
      </c>
      <c r="E25" s="342">
        <v>1081</v>
      </c>
      <c r="F25" s="342">
        <v>6479850</v>
      </c>
      <c r="G25" s="457">
        <v>119834583.14</v>
      </c>
      <c r="H25" s="223"/>
      <c r="I25" s="519"/>
      <c r="J25" s="7"/>
      <c r="K25" s="7"/>
    </row>
    <row r="26" spans="1:11" s="11" customFormat="1">
      <c r="A26" s="65" t="s">
        <v>26</v>
      </c>
      <c r="B26" s="158">
        <v>11</v>
      </c>
      <c r="C26" s="158">
        <v>4088647</v>
      </c>
      <c r="D26" s="460">
        <v>71409084</v>
      </c>
      <c r="E26" s="343">
        <v>95</v>
      </c>
      <c r="F26" s="343">
        <v>2265341</v>
      </c>
      <c r="G26" s="456">
        <v>82291320</v>
      </c>
      <c r="H26" s="223"/>
      <c r="I26" s="519"/>
      <c r="J26" s="7"/>
      <c r="K26" s="7"/>
    </row>
    <row r="27" spans="1:11" s="11" customFormat="1" ht="15.75" thickBot="1">
      <c r="A27" s="57" t="s">
        <v>27</v>
      </c>
      <c r="B27" s="159">
        <v>6032</v>
      </c>
      <c r="C27" s="159">
        <v>151656981</v>
      </c>
      <c r="D27" s="459">
        <v>783325053.51999998</v>
      </c>
      <c r="E27" s="342">
        <v>1571</v>
      </c>
      <c r="F27" s="342">
        <v>15807957</v>
      </c>
      <c r="G27" s="457">
        <v>294274192.07999998</v>
      </c>
      <c r="H27" s="223"/>
      <c r="I27" s="519"/>
      <c r="J27" s="7"/>
      <c r="K27" s="7"/>
    </row>
    <row r="28" spans="1:11" s="2" customFormat="1" ht="15.75" thickBot="1">
      <c r="A28" s="52" t="s">
        <v>2</v>
      </c>
      <c r="B28" s="83">
        <f>SUM(B5:B27)</f>
        <v>298693</v>
      </c>
      <c r="C28" s="83">
        <f t="shared" ref="C28:G28" si="0">SUM(C5:C27)</f>
        <v>2739065881.8070002</v>
      </c>
      <c r="D28" s="454">
        <f t="shared" si="0"/>
        <v>15707729928.474001</v>
      </c>
      <c r="E28" s="83">
        <f t="shared" si="0"/>
        <v>54591</v>
      </c>
      <c r="F28" s="83">
        <f t="shared" si="0"/>
        <v>547990003.48000002</v>
      </c>
      <c r="G28" s="458">
        <f t="shared" si="0"/>
        <v>9155275733.1110001</v>
      </c>
      <c r="H28" s="223"/>
      <c r="I28" s="519"/>
      <c r="J28" s="7"/>
      <c r="K28" s="7"/>
    </row>
    <row r="29" spans="1:11" s="113" customFormat="1">
      <c r="E29" s="14"/>
      <c r="F29" s="14"/>
      <c r="G29" s="15"/>
    </row>
    <row r="30" spans="1:11">
      <c r="A30" s="116" t="s">
        <v>273</v>
      </c>
    </row>
    <row r="31" spans="1:11">
      <c r="A31" t="s">
        <v>77</v>
      </c>
      <c r="F31" s="20"/>
      <c r="G31" s="17"/>
      <c r="H31" s="12"/>
      <c r="I31" s="12"/>
    </row>
    <row r="32" spans="1:11">
      <c r="A32" s="114" t="s">
        <v>261</v>
      </c>
      <c r="F32" s="26"/>
      <c r="G32" s="17"/>
      <c r="H32" s="12"/>
      <c r="I32" s="12"/>
    </row>
    <row r="33" spans="1:9">
      <c r="A33" s="116" t="s">
        <v>297</v>
      </c>
      <c r="B33" s="7"/>
      <c r="F33" s="26"/>
      <c r="G33" s="16"/>
      <c r="H33" s="12"/>
      <c r="I33" s="12"/>
    </row>
    <row r="34" spans="1:9" s="113" customFormat="1">
      <c r="A34" s="116"/>
      <c r="B34" s="7"/>
      <c r="E34" s="14"/>
      <c r="F34" s="26"/>
      <c r="G34" s="16"/>
      <c r="H34" s="116"/>
      <c r="I34" s="116"/>
    </row>
    <row r="35" spans="1:9" s="113" customFormat="1">
      <c r="A35" s="116"/>
      <c r="B35" s="7"/>
      <c r="E35" s="14"/>
      <c r="F35" s="26"/>
      <c r="G35" s="16"/>
      <c r="H35" s="116"/>
      <c r="I35" s="116"/>
    </row>
    <row r="36" spans="1:9" s="113" customFormat="1">
      <c r="A36" s="116"/>
      <c r="B36" s="7"/>
      <c r="E36" s="14"/>
      <c r="F36" s="26"/>
      <c r="G36" s="16"/>
      <c r="H36" s="116"/>
      <c r="I36" s="116"/>
    </row>
    <row r="37" spans="1:9" s="113" customFormat="1">
      <c r="A37" s="116"/>
      <c r="B37" s="7"/>
      <c r="E37" s="14"/>
      <c r="F37" s="26"/>
      <c r="G37" s="16"/>
      <c r="H37" s="116"/>
      <c r="I37" s="116"/>
    </row>
    <row r="38" spans="1:9" s="113" customFormat="1">
      <c r="A38" s="116"/>
      <c r="B38" s="7"/>
      <c r="E38" s="14"/>
      <c r="F38" s="26"/>
      <c r="G38" s="16"/>
      <c r="H38" s="116"/>
      <c r="I38" s="116"/>
    </row>
    <row r="39" spans="1:9" s="113" customFormat="1">
      <c r="A39" s="116"/>
      <c r="B39" s="7"/>
      <c r="E39" s="14"/>
      <c r="F39" s="26"/>
      <c r="G39" s="16"/>
      <c r="H39" s="116"/>
      <c r="I39" s="116"/>
    </row>
    <row r="40" spans="1:9" s="113" customFormat="1">
      <c r="A40" s="116"/>
      <c r="B40" s="7"/>
      <c r="E40" s="14"/>
      <c r="F40" s="26"/>
      <c r="G40" s="16"/>
      <c r="H40" s="116"/>
      <c r="I40" s="116"/>
    </row>
    <row r="41" spans="1:9" s="113" customFormat="1">
      <c r="A41" s="116"/>
      <c r="B41" s="7"/>
      <c r="E41" s="14"/>
      <c r="F41" s="26"/>
      <c r="G41" s="16"/>
      <c r="H41" s="116"/>
      <c r="I41" s="116"/>
    </row>
    <row r="42" spans="1:9" s="113" customFormat="1">
      <c r="A42" s="116"/>
      <c r="B42" s="7"/>
      <c r="E42" s="14"/>
      <c r="F42" s="26"/>
      <c r="G42" s="16"/>
      <c r="H42" s="116"/>
      <c r="I42" s="116"/>
    </row>
    <row r="43" spans="1:9" s="113" customFormat="1">
      <c r="A43" s="116"/>
      <c r="B43" s="7"/>
      <c r="E43" s="14"/>
      <c r="F43" s="26"/>
      <c r="G43" s="16"/>
      <c r="H43" s="116"/>
      <c r="I43" s="116"/>
    </row>
    <row r="44" spans="1:9" s="113" customFormat="1">
      <c r="A44" s="116"/>
      <c r="B44" s="7"/>
      <c r="E44" s="14"/>
      <c r="F44" s="26"/>
      <c r="G44" s="16"/>
      <c r="H44" s="116"/>
      <c r="I44" s="116"/>
    </row>
    <row r="45" spans="1:9" s="113" customFormat="1">
      <c r="A45" s="116"/>
      <c r="B45" s="7"/>
      <c r="E45" s="14"/>
      <c r="F45" s="26"/>
      <c r="G45" s="16"/>
      <c r="H45" s="116"/>
      <c r="I45" s="116"/>
    </row>
    <row r="46" spans="1:9" s="113" customFormat="1">
      <c r="A46" s="116"/>
      <c r="B46" s="7"/>
      <c r="E46" s="14"/>
      <c r="F46" s="26"/>
      <c r="G46" s="16"/>
      <c r="H46" s="116"/>
      <c r="I46" s="116"/>
    </row>
    <row r="47" spans="1:9" s="113" customFormat="1">
      <c r="A47" s="116"/>
      <c r="B47" s="7"/>
      <c r="E47" s="14"/>
      <c r="F47" s="26"/>
      <c r="G47" s="16"/>
      <c r="H47" s="116"/>
      <c r="I47" s="116"/>
    </row>
    <row r="48" spans="1:9" s="113" customFormat="1">
      <c r="A48" s="116"/>
      <c r="B48" s="7"/>
      <c r="E48" s="14"/>
      <c r="F48" s="26"/>
      <c r="G48" s="16"/>
      <c r="H48" s="116"/>
      <c r="I48" s="116"/>
    </row>
    <row r="49" spans="1:9" s="113" customFormat="1">
      <c r="A49" s="116"/>
      <c r="B49" s="7"/>
      <c r="E49" s="14"/>
      <c r="F49" s="26"/>
      <c r="G49" s="16"/>
      <c r="H49" s="116"/>
      <c r="I49" s="116"/>
    </row>
    <row r="50" spans="1:9" s="113" customFormat="1">
      <c r="A50" s="116"/>
      <c r="B50" s="7"/>
      <c r="E50" s="14"/>
      <c r="F50" s="26"/>
      <c r="G50" s="16"/>
      <c r="H50" s="116"/>
      <c r="I50" s="116"/>
    </row>
    <row r="51" spans="1:9" s="113" customFormat="1">
      <c r="A51" s="116"/>
      <c r="B51" s="7"/>
      <c r="E51" s="14"/>
      <c r="F51" s="26"/>
      <c r="G51" s="16"/>
      <c r="H51" s="116"/>
      <c r="I51" s="116"/>
    </row>
    <row r="52" spans="1:9" s="113" customFormat="1">
      <c r="A52" s="116"/>
      <c r="B52" s="7"/>
      <c r="E52" s="14"/>
      <c r="F52" s="26"/>
      <c r="G52" s="16"/>
      <c r="H52" s="116"/>
      <c r="I52" s="116"/>
    </row>
    <row r="53" spans="1:9" s="113" customFormat="1">
      <c r="A53" s="116"/>
      <c r="B53" s="7"/>
      <c r="E53" s="14"/>
      <c r="F53" s="26"/>
      <c r="G53" s="16"/>
      <c r="H53" s="116"/>
      <c r="I53" s="116"/>
    </row>
    <row r="54" spans="1:9" s="113" customFormat="1">
      <c r="A54" s="116"/>
      <c r="B54" s="7"/>
      <c r="E54" s="14"/>
      <c r="F54" s="26"/>
      <c r="G54" s="16"/>
      <c r="H54" s="116"/>
      <c r="I54" s="116"/>
    </row>
    <row r="55" spans="1:9" s="113" customFormat="1">
      <c r="A55" s="116"/>
      <c r="B55" s="7"/>
      <c r="E55" s="14"/>
      <c r="F55" s="26"/>
      <c r="G55" s="16"/>
      <c r="H55" s="116"/>
      <c r="I55" s="116"/>
    </row>
    <row r="56" spans="1:9" s="113" customFormat="1">
      <c r="A56" s="116"/>
      <c r="B56" s="7"/>
      <c r="E56" s="14"/>
      <c r="F56" s="26"/>
      <c r="G56" s="16"/>
      <c r="H56" s="116"/>
      <c r="I56" s="116"/>
    </row>
    <row r="57" spans="1:9" s="113" customFormat="1">
      <c r="A57" s="116"/>
      <c r="B57" s="7"/>
      <c r="E57" s="14"/>
      <c r="F57" s="26"/>
      <c r="G57" s="16"/>
      <c r="H57" s="116"/>
      <c r="I57" s="116"/>
    </row>
    <row r="58" spans="1:9" s="113" customFormat="1">
      <c r="A58" s="116"/>
      <c r="B58" s="7"/>
      <c r="E58" s="14"/>
      <c r="F58" s="26"/>
      <c r="G58" s="16"/>
      <c r="H58" s="116"/>
      <c r="I58" s="116"/>
    </row>
    <row r="59" spans="1:9">
      <c r="A59" s="113"/>
      <c r="F59" s="26"/>
      <c r="G59" s="16"/>
      <c r="H59" s="12"/>
      <c r="I59" s="12"/>
    </row>
    <row r="60" spans="1:9">
      <c r="F60" s="26"/>
      <c r="G60" s="16"/>
      <c r="H60" s="12"/>
      <c r="I60" s="12"/>
    </row>
    <row r="61" spans="1:9">
      <c r="F61" s="26"/>
      <c r="G61" s="16"/>
      <c r="H61" s="12"/>
      <c r="I61" s="12"/>
    </row>
    <row r="62" spans="1:9">
      <c r="F62" s="26"/>
      <c r="G62" s="16"/>
      <c r="H62" s="12"/>
      <c r="I62" s="12"/>
    </row>
    <row r="63" spans="1:9">
      <c r="F63" s="24"/>
      <c r="G63" s="24"/>
      <c r="H63" s="25"/>
      <c r="I63" s="12"/>
    </row>
    <row r="64" spans="1:9">
      <c r="F64" s="1"/>
      <c r="G64" s="19"/>
      <c r="H64" s="25"/>
      <c r="I64" s="12"/>
    </row>
    <row r="65" spans="6:9">
      <c r="F65" s="17"/>
      <c r="G65" s="17"/>
      <c r="H65" s="12"/>
      <c r="I65" s="12"/>
    </row>
    <row r="66" spans="6:9">
      <c r="F66" s="17"/>
      <c r="H66" s="12"/>
      <c r="I66" s="12"/>
    </row>
    <row r="67" spans="6:9">
      <c r="F67" s="17"/>
      <c r="G67" s="17"/>
      <c r="H67" s="12"/>
      <c r="I67" s="12"/>
    </row>
  </sheetData>
  <sortState ref="A36:B57">
    <sortCondition descending="1" ref="B35"/>
  </sortState>
  <printOptions horizontalCentered="1"/>
  <pageMargins left="0.25" right="0.25" top="0.5" bottom="0.5" header="0.3" footer="0.3"/>
  <pageSetup orientation="landscape" r:id="rId1"/>
  <headerFooter>
    <oddHeader>&amp;R&amp;A</oddHeader>
  </headerFooter>
  <drawing r:id="rId2"/>
</worksheet>
</file>

<file path=xl/worksheets/sheet8.xml><?xml version="1.0" encoding="utf-8"?>
<worksheet xmlns="http://schemas.openxmlformats.org/spreadsheetml/2006/main" xmlns:r="http://schemas.openxmlformats.org/officeDocument/2006/relationships">
  <sheetPr codeName="Sheet9"/>
  <dimension ref="A1:G45"/>
  <sheetViews>
    <sheetView zoomScaleNormal="100" workbookViewId="0">
      <selection activeCell="J25" sqref="J25"/>
    </sheetView>
  </sheetViews>
  <sheetFormatPr defaultRowHeight="15"/>
  <cols>
    <col min="1" max="1" width="35.42578125" customWidth="1"/>
    <col min="2" max="2" width="19.140625" customWidth="1"/>
    <col min="3" max="4" width="17.85546875" customWidth="1"/>
  </cols>
  <sheetData>
    <row r="1" spans="1:6" ht="18.75">
      <c r="A1" s="123" t="s">
        <v>318</v>
      </c>
    </row>
    <row r="2" spans="1:6" ht="17.25">
      <c r="A2" s="136" t="s">
        <v>212</v>
      </c>
    </row>
    <row r="3" spans="1:6" ht="15" customHeight="1" thickBot="1">
      <c r="A3" s="28"/>
      <c r="B3" s="560" t="s">
        <v>133</v>
      </c>
      <c r="C3" s="560"/>
      <c r="D3" s="560"/>
    </row>
    <row r="4" spans="1:6">
      <c r="A4" s="395" t="s">
        <v>166</v>
      </c>
      <c r="B4" s="561" t="s">
        <v>336</v>
      </c>
      <c r="C4" s="561"/>
      <c r="D4" s="562"/>
    </row>
    <row r="5" spans="1:6">
      <c r="A5" s="396" t="s">
        <v>337</v>
      </c>
      <c r="B5" s="398" t="s">
        <v>338</v>
      </c>
      <c r="C5" s="398" t="s">
        <v>339</v>
      </c>
      <c r="D5" s="398" t="s">
        <v>340</v>
      </c>
      <c r="F5" s="251"/>
    </row>
    <row r="6" spans="1:6">
      <c r="A6" s="69" t="s">
        <v>35</v>
      </c>
      <c r="B6" s="162">
        <v>374</v>
      </c>
      <c r="C6" s="162">
        <v>143</v>
      </c>
      <c r="D6" s="162">
        <v>18054</v>
      </c>
      <c r="F6" s="251"/>
    </row>
    <row r="7" spans="1:6">
      <c r="A7" s="131" t="s">
        <v>38</v>
      </c>
      <c r="B7" s="163">
        <v>866</v>
      </c>
      <c r="C7" s="163">
        <v>1106</v>
      </c>
      <c r="D7" s="163">
        <v>63198</v>
      </c>
      <c r="F7" s="251"/>
    </row>
    <row r="8" spans="1:6">
      <c r="A8" s="65" t="s">
        <v>39</v>
      </c>
      <c r="B8" s="162">
        <v>13</v>
      </c>
      <c r="C8" s="162">
        <v>23</v>
      </c>
      <c r="D8" s="162">
        <v>927</v>
      </c>
      <c r="F8" s="251"/>
    </row>
    <row r="9" spans="1:6">
      <c r="A9" s="131" t="s">
        <v>37</v>
      </c>
      <c r="B9" s="163">
        <v>203</v>
      </c>
      <c r="C9" s="163">
        <v>287</v>
      </c>
      <c r="D9" s="163">
        <v>9351</v>
      </c>
      <c r="F9" s="251"/>
    </row>
    <row r="10" spans="1:6">
      <c r="A10" s="69" t="s">
        <v>31</v>
      </c>
      <c r="B10" s="162">
        <v>806</v>
      </c>
      <c r="C10" s="162">
        <v>466</v>
      </c>
      <c r="D10" s="162">
        <v>39888</v>
      </c>
      <c r="F10" s="251"/>
    </row>
    <row r="11" spans="1:6">
      <c r="A11" s="385" t="s">
        <v>33</v>
      </c>
      <c r="B11" s="397">
        <v>172</v>
      </c>
      <c r="C11" s="397">
        <v>1073</v>
      </c>
      <c r="D11" s="397">
        <v>22771</v>
      </c>
    </row>
    <row r="12" spans="1:6">
      <c r="B12" s="59"/>
      <c r="C12" s="59"/>
      <c r="D12" s="59"/>
    </row>
    <row r="13" spans="1:6">
      <c r="A13" s="116" t="s">
        <v>273</v>
      </c>
    </row>
    <row r="14" spans="1:6" s="113" customFormat="1">
      <c r="A14" s="116"/>
    </row>
    <row r="15" spans="1:6" s="113" customFormat="1">
      <c r="A15" s="116"/>
    </row>
    <row r="16" spans="1:6" s="113" customFormat="1">
      <c r="A16" s="116"/>
    </row>
    <row r="17" spans="1:1" s="113" customFormat="1">
      <c r="A17" s="116"/>
    </row>
    <row r="18" spans="1:1" s="113" customFormat="1">
      <c r="A18" s="116"/>
    </row>
    <row r="19" spans="1:1" s="113" customFormat="1">
      <c r="A19" s="116"/>
    </row>
    <row r="20" spans="1:1" s="113" customFormat="1">
      <c r="A20" s="116"/>
    </row>
    <row r="21" spans="1:1" s="113" customFormat="1">
      <c r="A21" s="116"/>
    </row>
    <row r="22" spans="1:1" s="113" customFormat="1">
      <c r="A22" s="116"/>
    </row>
    <row r="23" spans="1:1" s="113" customFormat="1">
      <c r="A23" s="116"/>
    </row>
    <row r="24" spans="1:1" s="113" customFormat="1">
      <c r="A24" s="116"/>
    </row>
    <row r="25" spans="1:1" s="113" customFormat="1">
      <c r="A25" s="116"/>
    </row>
    <row r="26" spans="1:1" s="113" customFormat="1">
      <c r="A26" s="116"/>
    </row>
    <row r="27" spans="1:1" s="113" customFormat="1">
      <c r="A27" s="116"/>
    </row>
    <row r="28" spans="1:1" s="113" customFormat="1">
      <c r="A28" s="116"/>
    </row>
    <row r="29" spans="1:1" s="113" customFormat="1">
      <c r="A29" s="116"/>
    </row>
    <row r="30" spans="1:1" s="113" customFormat="1">
      <c r="A30" s="116"/>
    </row>
    <row r="31" spans="1:1" s="113" customFormat="1">
      <c r="A31" s="116"/>
    </row>
    <row r="32" spans="1:1" s="113" customFormat="1">
      <c r="A32" s="116"/>
    </row>
    <row r="33" spans="1:7" s="113" customFormat="1">
      <c r="A33" s="116"/>
    </row>
    <row r="34" spans="1:7" s="113" customFormat="1">
      <c r="A34" s="116"/>
    </row>
    <row r="35" spans="1:7" s="113" customFormat="1">
      <c r="A35" s="116"/>
    </row>
    <row r="36" spans="1:7" s="113" customFormat="1">
      <c r="A36" s="116"/>
    </row>
    <row r="37" spans="1:7" s="113" customFormat="1">
      <c r="A37" s="116"/>
    </row>
    <row r="39" spans="1:7">
      <c r="E39" s="113"/>
      <c r="F39" s="113"/>
      <c r="G39" s="113"/>
    </row>
    <row r="40" spans="1:7">
      <c r="E40" s="113"/>
      <c r="F40" s="113"/>
      <c r="G40" s="113"/>
    </row>
    <row r="41" spans="1:7">
      <c r="E41" s="113"/>
      <c r="F41" s="113"/>
      <c r="G41" s="113"/>
    </row>
    <row r="42" spans="1:7">
      <c r="E42" s="113"/>
      <c r="F42" s="113"/>
      <c r="G42" s="113"/>
    </row>
    <row r="43" spans="1:7">
      <c r="E43" s="113"/>
      <c r="F43" s="113"/>
      <c r="G43" s="113"/>
    </row>
    <row r="44" spans="1:7">
      <c r="E44" s="113"/>
      <c r="F44" s="113"/>
      <c r="G44" s="113"/>
    </row>
    <row r="45" spans="1:7">
      <c r="E45" s="113"/>
      <c r="F45" s="113"/>
      <c r="G45" s="113"/>
    </row>
  </sheetData>
  <mergeCells count="2">
    <mergeCell ref="B3:D3"/>
    <mergeCell ref="B4:D4"/>
  </mergeCells>
  <printOptions horizontalCentered="1"/>
  <pageMargins left="0.25" right="0.25" top="0.5" bottom="0.5" header="0.3" footer="0.3"/>
  <pageSetup orientation="landscape" r:id="rId1"/>
  <headerFooter>
    <oddFooter>&amp;C&amp;A&amp;R&amp;P of &amp;N</oddFooter>
  </headerFooter>
  <drawing r:id="rId2"/>
</worksheet>
</file>

<file path=xl/worksheets/sheet9.xml><?xml version="1.0" encoding="utf-8"?>
<worksheet xmlns="http://schemas.openxmlformats.org/spreadsheetml/2006/main" xmlns:r="http://schemas.openxmlformats.org/officeDocument/2006/relationships">
  <sheetPr codeName="Sheet11"/>
  <dimension ref="A1:H65"/>
  <sheetViews>
    <sheetView topLeftCell="A37" zoomScaleNormal="100" workbookViewId="0">
      <selection activeCell="I15" sqref="I15"/>
    </sheetView>
  </sheetViews>
  <sheetFormatPr defaultRowHeight="15"/>
  <cols>
    <col min="1" max="1" width="30" style="4" bestFit="1" customWidth="1"/>
    <col min="2" max="2" width="20.28515625" style="5" customWidth="1"/>
    <col min="3" max="3" width="20.85546875" style="5" customWidth="1"/>
    <col min="4" max="4" width="16.85546875" style="4" bestFit="1" customWidth="1"/>
    <col min="5" max="16384" width="9.140625" style="4"/>
  </cols>
  <sheetData>
    <row r="1" spans="1:5" ht="18.75">
      <c r="A1" s="123" t="s">
        <v>318</v>
      </c>
      <c r="C1" s="86"/>
      <c r="D1" s="5"/>
    </row>
    <row r="2" spans="1:5" s="2" customFormat="1" ht="17.25">
      <c r="A2" s="127" t="s">
        <v>275</v>
      </c>
      <c r="B2" s="3"/>
      <c r="C2" s="87"/>
      <c r="D2" s="3"/>
    </row>
    <row r="3" spans="1:5" s="2" customFormat="1" ht="15" customHeight="1" thickBot="1">
      <c r="A3" s="29"/>
      <c r="B3" s="3"/>
      <c r="C3" s="87"/>
      <c r="D3" s="3"/>
    </row>
    <row r="4" spans="1:5" ht="15.75" thickBot="1">
      <c r="A4" s="296" t="s">
        <v>23</v>
      </c>
      <c r="B4" s="295" t="s">
        <v>363</v>
      </c>
      <c r="C4" s="252" t="s">
        <v>368</v>
      </c>
      <c r="D4" s="297" t="s">
        <v>369</v>
      </c>
    </row>
    <row r="5" spans="1:5">
      <c r="A5" s="298" t="s">
        <v>79</v>
      </c>
      <c r="B5" s="303">
        <v>50143651.539999999</v>
      </c>
      <c r="C5" s="344">
        <v>4896980</v>
      </c>
      <c r="D5" s="304">
        <f>SUM(B5:C5)</f>
        <v>55040631.539999999</v>
      </c>
    </row>
    <row r="6" spans="1:5">
      <c r="A6" s="299" t="s">
        <v>80</v>
      </c>
      <c r="B6" s="305">
        <v>41452782.630000003</v>
      </c>
      <c r="C6" s="345">
        <v>2518940.2000000002</v>
      </c>
      <c r="D6" s="306">
        <f t="shared" ref="D6:D60" si="0">SUM(B6:C6)</f>
        <v>43971722.830000006</v>
      </c>
    </row>
    <row r="7" spans="1:5">
      <c r="A7" s="300" t="s">
        <v>81</v>
      </c>
      <c r="B7" s="307">
        <v>49991467.700000003</v>
      </c>
      <c r="C7" s="346">
        <v>4298954.7</v>
      </c>
      <c r="D7" s="308">
        <f t="shared" si="0"/>
        <v>54290422.400000006</v>
      </c>
    </row>
    <row r="8" spans="1:5">
      <c r="A8" s="299" t="s">
        <v>82</v>
      </c>
      <c r="B8" s="305">
        <v>21497511.760000002</v>
      </c>
      <c r="C8" s="345">
        <v>1462187.43</v>
      </c>
      <c r="D8" s="306">
        <f t="shared" si="0"/>
        <v>22959699.190000001</v>
      </c>
    </row>
    <row r="9" spans="1:5">
      <c r="A9" s="300" t="s">
        <v>83</v>
      </c>
      <c r="B9" s="307">
        <v>269024273.94</v>
      </c>
      <c r="C9" s="346">
        <v>20605816.359999999</v>
      </c>
      <c r="D9" s="308">
        <f t="shared" si="0"/>
        <v>289630090.30000001</v>
      </c>
    </row>
    <row r="10" spans="1:5">
      <c r="A10" s="299" t="s">
        <v>84</v>
      </c>
      <c r="B10" s="305">
        <v>51591325.479999997</v>
      </c>
      <c r="C10" s="345">
        <v>7447618.0499999998</v>
      </c>
      <c r="D10" s="306">
        <f t="shared" si="0"/>
        <v>59038943.529999994</v>
      </c>
    </row>
    <row r="11" spans="1:5">
      <c r="A11" s="300" t="s">
        <v>85</v>
      </c>
      <c r="B11" s="307">
        <v>12750007.6</v>
      </c>
      <c r="C11" s="346">
        <v>972002</v>
      </c>
      <c r="D11" s="308">
        <f t="shared" si="0"/>
        <v>13722009.6</v>
      </c>
    </row>
    <row r="12" spans="1:5">
      <c r="A12" s="299" t="s">
        <v>86</v>
      </c>
      <c r="B12" s="305">
        <v>5829119.0099999998</v>
      </c>
      <c r="C12" s="345">
        <v>439164</v>
      </c>
      <c r="D12" s="306">
        <f t="shared" si="0"/>
        <v>6268283.0099999998</v>
      </c>
    </row>
    <row r="13" spans="1:5">
      <c r="A13" s="300" t="s">
        <v>87</v>
      </c>
      <c r="B13" s="307">
        <v>69088751.260000005</v>
      </c>
      <c r="C13" s="346">
        <v>26131708</v>
      </c>
      <c r="D13" s="308">
        <f t="shared" si="0"/>
        <v>95220459.260000005</v>
      </c>
    </row>
    <row r="14" spans="1:5">
      <c r="A14" s="299" t="s">
        <v>88</v>
      </c>
      <c r="B14" s="305">
        <v>102053652.99000001</v>
      </c>
      <c r="C14" s="345">
        <v>12935783.82</v>
      </c>
      <c r="D14" s="306">
        <f t="shared" si="0"/>
        <v>114989436.81</v>
      </c>
      <c r="E14"/>
    </row>
    <row r="15" spans="1:5">
      <c r="A15" s="300" t="s">
        <v>89</v>
      </c>
      <c r="B15" s="307">
        <v>112928045.149</v>
      </c>
      <c r="C15" s="346">
        <v>10595999.68</v>
      </c>
      <c r="D15" s="308">
        <f t="shared" si="0"/>
        <v>123524044.829</v>
      </c>
    </row>
    <row r="16" spans="1:5">
      <c r="A16" s="299" t="s">
        <v>90</v>
      </c>
      <c r="B16" s="305">
        <v>46337262.689999998</v>
      </c>
      <c r="C16" s="345">
        <v>1004703</v>
      </c>
      <c r="D16" s="306">
        <f t="shared" si="0"/>
        <v>47341965.689999998</v>
      </c>
    </row>
    <row r="17" spans="1:8">
      <c r="A17" s="300" t="s">
        <v>91</v>
      </c>
      <c r="B17" s="307">
        <v>16429329.99</v>
      </c>
      <c r="C17" s="346">
        <v>1742853.49</v>
      </c>
      <c r="D17" s="308">
        <f t="shared" si="0"/>
        <v>18172183.48</v>
      </c>
    </row>
    <row r="18" spans="1:8">
      <c r="A18" s="299" t="s">
        <v>92</v>
      </c>
      <c r="B18" s="305">
        <v>62092941.759999998</v>
      </c>
      <c r="C18" s="345">
        <v>5856472.2599999998</v>
      </c>
      <c r="D18" s="306">
        <f t="shared" si="0"/>
        <v>67949414.019999996</v>
      </c>
    </row>
    <row r="19" spans="1:8">
      <c r="A19" s="300" t="s">
        <v>93</v>
      </c>
      <c r="B19" s="307">
        <v>26815350.846000001</v>
      </c>
      <c r="C19" s="346">
        <v>2834557.76</v>
      </c>
      <c r="D19" s="308">
        <f t="shared" si="0"/>
        <v>29649908.605999999</v>
      </c>
    </row>
    <row r="20" spans="1:8">
      <c r="A20" s="299" t="s">
        <v>94</v>
      </c>
      <c r="B20" s="305">
        <v>14832227.080000002</v>
      </c>
      <c r="C20" s="345">
        <v>1908880.83</v>
      </c>
      <c r="D20" s="306">
        <f t="shared" si="0"/>
        <v>16741107.910000002</v>
      </c>
    </row>
    <row r="21" spans="1:8">
      <c r="A21" s="300" t="s">
        <v>95</v>
      </c>
      <c r="B21" s="307">
        <v>30169079.030000001</v>
      </c>
      <c r="C21" s="346">
        <v>3010292.47</v>
      </c>
      <c r="D21" s="308">
        <f t="shared" si="0"/>
        <v>33179371.5</v>
      </c>
    </row>
    <row r="22" spans="1:8">
      <c r="A22" s="299" t="s">
        <v>96</v>
      </c>
      <c r="B22" s="305">
        <v>43811624.270000003</v>
      </c>
      <c r="C22" s="345">
        <v>4825924.7699999996</v>
      </c>
      <c r="D22" s="306">
        <f t="shared" si="0"/>
        <v>48637549.040000007</v>
      </c>
    </row>
    <row r="23" spans="1:8">
      <c r="A23" s="300" t="s">
        <v>97</v>
      </c>
      <c r="B23" s="307">
        <v>39298097.460000001</v>
      </c>
      <c r="C23" s="346">
        <v>4032276</v>
      </c>
      <c r="D23" s="308">
        <f t="shared" si="0"/>
        <v>43330373.460000001</v>
      </c>
    </row>
    <row r="24" spans="1:8">
      <c r="A24" s="299" t="s">
        <v>98</v>
      </c>
      <c r="B24" s="305">
        <v>10604981.300000001</v>
      </c>
      <c r="C24" s="345">
        <v>897150</v>
      </c>
      <c r="D24" s="306">
        <f t="shared" si="0"/>
        <v>11502131.300000001</v>
      </c>
    </row>
    <row r="25" spans="1:8">
      <c r="A25" s="300" t="s">
        <v>99</v>
      </c>
      <c r="B25" s="307">
        <v>109091147.84999999</v>
      </c>
      <c r="C25" s="346">
        <v>23977315.260000002</v>
      </c>
      <c r="D25" s="308">
        <f t="shared" si="0"/>
        <v>133068463.11</v>
      </c>
      <c r="H25"/>
    </row>
    <row r="26" spans="1:8">
      <c r="A26" s="299" t="s">
        <v>100</v>
      </c>
      <c r="B26" s="305">
        <v>31669407.112</v>
      </c>
      <c r="C26" s="345">
        <v>3000942</v>
      </c>
      <c r="D26" s="306">
        <f t="shared" si="0"/>
        <v>34670349.112000003</v>
      </c>
    </row>
    <row r="27" spans="1:8">
      <c r="A27" s="300" t="s">
        <v>101</v>
      </c>
      <c r="B27" s="307">
        <v>22949367.879999999</v>
      </c>
      <c r="C27" s="346">
        <v>5335208</v>
      </c>
      <c r="D27" s="308">
        <f t="shared" si="0"/>
        <v>28284575.879999999</v>
      </c>
    </row>
    <row r="28" spans="1:8">
      <c r="A28" s="299" t="s">
        <v>102</v>
      </c>
      <c r="B28" s="305">
        <v>19440623.552000001</v>
      </c>
      <c r="C28" s="345">
        <v>2466669</v>
      </c>
      <c r="D28" s="306">
        <f t="shared" si="0"/>
        <v>21907292.552000001</v>
      </c>
    </row>
    <row r="29" spans="1:8">
      <c r="A29" s="300" t="s">
        <v>103</v>
      </c>
      <c r="B29" s="307">
        <v>39833972.310000002</v>
      </c>
      <c r="C29" s="346">
        <v>2596078</v>
      </c>
      <c r="D29" s="308">
        <f t="shared" si="0"/>
        <v>42430050.310000002</v>
      </c>
    </row>
    <row r="30" spans="1:8">
      <c r="A30" s="299" t="s">
        <v>104</v>
      </c>
      <c r="B30" s="305">
        <v>45451527.130000003</v>
      </c>
      <c r="C30" s="345">
        <v>11003729.01</v>
      </c>
      <c r="D30" s="306">
        <f t="shared" si="0"/>
        <v>56455256.140000001</v>
      </c>
    </row>
    <row r="31" spans="1:8">
      <c r="A31" s="300" t="s">
        <v>105</v>
      </c>
      <c r="B31" s="307">
        <v>14765565.530000001</v>
      </c>
      <c r="C31" s="346">
        <v>2294669.0499999998</v>
      </c>
      <c r="D31" s="308">
        <f t="shared" si="0"/>
        <v>17060234.580000002</v>
      </c>
    </row>
    <row r="32" spans="1:8">
      <c r="A32" s="299" t="s">
        <v>106</v>
      </c>
      <c r="B32" s="305">
        <v>13692461.24</v>
      </c>
      <c r="C32" s="345">
        <v>1590995.16</v>
      </c>
      <c r="D32" s="306">
        <f t="shared" si="0"/>
        <v>15283456.4</v>
      </c>
    </row>
    <row r="33" spans="1:4">
      <c r="A33" s="300" t="s">
        <v>107</v>
      </c>
      <c r="B33" s="307">
        <v>25080996.050000001</v>
      </c>
      <c r="C33" s="346">
        <v>2137527</v>
      </c>
      <c r="D33" s="308">
        <f t="shared" si="0"/>
        <v>27218523.050000001</v>
      </c>
    </row>
    <row r="34" spans="1:4">
      <c r="A34" s="299" t="s">
        <v>108</v>
      </c>
      <c r="B34" s="305">
        <v>4060043.07</v>
      </c>
      <c r="C34" s="345">
        <v>633022</v>
      </c>
      <c r="D34" s="306">
        <f t="shared" si="0"/>
        <v>4693065.07</v>
      </c>
    </row>
    <row r="35" spans="1:4">
      <c r="A35" s="300" t="s">
        <v>109</v>
      </c>
      <c r="B35" s="307">
        <v>41127687.580000006</v>
      </c>
      <c r="C35" s="346">
        <v>4997627</v>
      </c>
      <c r="D35" s="308">
        <f t="shared" si="0"/>
        <v>46125314.580000006</v>
      </c>
    </row>
    <row r="36" spans="1:4">
      <c r="A36" s="299" t="s">
        <v>110</v>
      </c>
      <c r="B36" s="305">
        <v>53779564.020000003</v>
      </c>
      <c r="C36" s="345">
        <v>3808948.88</v>
      </c>
      <c r="D36" s="306">
        <f t="shared" si="0"/>
        <v>57588512.900000006</v>
      </c>
    </row>
    <row r="37" spans="1:4" s="114" customFormat="1">
      <c r="A37" s="466"/>
      <c r="B37" s="182"/>
      <c r="C37" s="467"/>
      <c r="D37" s="182"/>
    </row>
    <row r="38" spans="1:4" s="114" customFormat="1" ht="17.25">
      <c r="A38" s="127" t="s">
        <v>345</v>
      </c>
      <c r="B38" s="3"/>
      <c r="C38" s="87"/>
      <c r="D38" s="3"/>
    </row>
    <row r="39" spans="1:4" s="114" customFormat="1" ht="19.5" thickBot="1">
      <c r="A39" s="29"/>
      <c r="B39" s="3"/>
      <c r="C39" s="87"/>
      <c r="D39" s="3"/>
    </row>
    <row r="40" spans="1:4" s="114" customFormat="1">
      <c r="A40" s="296" t="s">
        <v>23</v>
      </c>
      <c r="B40" s="295" t="s">
        <v>169</v>
      </c>
      <c r="C40" s="252" t="s">
        <v>74</v>
      </c>
      <c r="D40" s="297" t="s">
        <v>249</v>
      </c>
    </row>
    <row r="41" spans="1:4">
      <c r="A41" s="300" t="s">
        <v>111</v>
      </c>
      <c r="B41" s="307">
        <v>82071066.648000002</v>
      </c>
      <c r="C41" s="346">
        <v>9128695</v>
      </c>
      <c r="D41" s="308">
        <f t="shared" si="0"/>
        <v>91199761.648000002</v>
      </c>
    </row>
    <row r="42" spans="1:4">
      <c r="A42" s="299" t="s">
        <v>112</v>
      </c>
      <c r="B42" s="305">
        <v>86984171.850000009</v>
      </c>
      <c r="C42" s="345">
        <v>5745913</v>
      </c>
      <c r="D42" s="306">
        <f t="shared" si="0"/>
        <v>92730084.850000009</v>
      </c>
    </row>
    <row r="43" spans="1:4">
      <c r="A43" s="300" t="s">
        <v>113</v>
      </c>
      <c r="B43" s="307">
        <v>21783061.458000001</v>
      </c>
      <c r="C43" s="346">
        <v>1103529.3600000001</v>
      </c>
      <c r="D43" s="308">
        <f t="shared" si="0"/>
        <v>22886590.818</v>
      </c>
    </row>
    <row r="44" spans="1:4">
      <c r="A44" s="299" t="s">
        <v>114</v>
      </c>
      <c r="B44" s="305">
        <v>62278592.950000003</v>
      </c>
      <c r="C44" s="345">
        <v>5576488.5700000003</v>
      </c>
      <c r="D44" s="306">
        <f t="shared" si="0"/>
        <v>67855081.520000011</v>
      </c>
    </row>
    <row r="45" spans="1:4">
      <c r="A45" s="300" t="s">
        <v>115</v>
      </c>
      <c r="B45" s="307">
        <v>45455216.479999997</v>
      </c>
      <c r="C45" s="346">
        <v>9309129.0500000007</v>
      </c>
      <c r="D45" s="308">
        <f t="shared" si="0"/>
        <v>54764345.530000001</v>
      </c>
    </row>
    <row r="46" spans="1:4">
      <c r="A46" s="299" t="s">
        <v>116</v>
      </c>
      <c r="B46" s="305">
        <v>20391663.330000002</v>
      </c>
      <c r="C46" s="345">
        <v>3103054</v>
      </c>
      <c r="D46" s="306">
        <f t="shared" si="0"/>
        <v>23494717.330000002</v>
      </c>
    </row>
    <row r="47" spans="1:4">
      <c r="A47" s="300" t="s">
        <v>117</v>
      </c>
      <c r="B47" s="307">
        <v>71769891.510000005</v>
      </c>
      <c r="C47" s="346">
        <v>9213628.2300000004</v>
      </c>
      <c r="D47" s="308">
        <f t="shared" si="0"/>
        <v>80983519.74000001</v>
      </c>
    </row>
    <row r="48" spans="1:4">
      <c r="A48" s="299" t="s">
        <v>118</v>
      </c>
      <c r="B48" s="305">
        <v>13532868.59</v>
      </c>
      <c r="C48" s="345">
        <v>599486</v>
      </c>
      <c r="D48" s="306">
        <f t="shared" si="0"/>
        <v>14132354.59</v>
      </c>
    </row>
    <row r="49" spans="1:4">
      <c r="A49" s="300" t="s">
        <v>119</v>
      </c>
      <c r="B49" s="307">
        <v>48521081.398000002</v>
      </c>
      <c r="C49" s="346">
        <v>2261494</v>
      </c>
      <c r="D49" s="308">
        <f t="shared" si="0"/>
        <v>50782575.398000002</v>
      </c>
    </row>
    <row r="50" spans="1:4">
      <c r="A50" s="299" t="s">
        <v>120</v>
      </c>
      <c r="B50" s="305">
        <v>15924598.049999999</v>
      </c>
      <c r="C50" s="345">
        <v>2075054.65</v>
      </c>
      <c r="D50" s="306">
        <f t="shared" si="0"/>
        <v>17999652.699999999</v>
      </c>
    </row>
    <row r="51" spans="1:4">
      <c r="A51" s="300" t="s">
        <v>121</v>
      </c>
      <c r="B51" s="307">
        <v>53765306.340000004</v>
      </c>
      <c r="C51" s="346">
        <v>3363067.32</v>
      </c>
      <c r="D51" s="308">
        <f t="shared" si="0"/>
        <v>57128373.660000004</v>
      </c>
    </row>
    <row r="52" spans="1:4">
      <c r="A52" s="299" t="s">
        <v>122</v>
      </c>
      <c r="B52" s="305">
        <v>171099836.829</v>
      </c>
      <c r="C52" s="345">
        <v>23821071.690000001</v>
      </c>
      <c r="D52" s="306">
        <f t="shared" si="0"/>
        <v>194920908.51899999</v>
      </c>
    </row>
    <row r="53" spans="1:4">
      <c r="A53" s="301" t="s">
        <v>123</v>
      </c>
      <c r="B53" s="309">
        <v>27361399.630000003</v>
      </c>
      <c r="C53" s="347">
        <v>2920332.36</v>
      </c>
      <c r="D53" s="310">
        <f t="shared" si="0"/>
        <v>30281731.990000002</v>
      </c>
    </row>
    <row r="54" spans="1:4">
      <c r="A54" s="299" t="s">
        <v>124</v>
      </c>
      <c r="B54" s="305">
        <v>3343961.4899999998</v>
      </c>
      <c r="C54" s="345">
        <v>1150124.78</v>
      </c>
      <c r="D54" s="306">
        <f t="shared" si="0"/>
        <v>4494086.2699999996</v>
      </c>
    </row>
    <row r="55" spans="1:4">
      <c r="A55" s="300" t="s">
        <v>125</v>
      </c>
      <c r="B55" s="307">
        <v>149981710.43000001</v>
      </c>
      <c r="C55" s="346">
        <v>29213187.149999999</v>
      </c>
      <c r="D55" s="308">
        <f t="shared" si="0"/>
        <v>179194897.58000001</v>
      </c>
    </row>
    <row r="56" spans="1:4">
      <c r="A56" s="299" t="s">
        <v>126</v>
      </c>
      <c r="B56" s="305">
        <v>78928825.909999996</v>
      </c>
      <c r="C56" s="345">
        <v>5731415.8099999996</v>
      </c>
      <c r="D56" s="306">
        <f t="shared" si="0"/>
        <v>84660241.719999999</v>
      </c>
    </row>
    <row r="57" spans="1:4">
      <c r="A57" s="300" t="s">
        <v>127</v>
      </c>
      <c r="B57" s="307">
        <v>20956853.379999999</v>
      </c>
      <c r="C57" s="346">
        <v>2715888.49</v>
      </c>
      <c r="D57" s="308">
        <f t="shared" si="0"/>
        <v>23672741.869999997</v>
      </c>
    </row>
    <row r="58" spans="1:4">
      <c r="A58" s="299" t="s">
        <v>128</v>
      </c>
      <c r="B58" s="305">
        <v>20243492.259999998</v>
      </c>
      <c r="C58" s="345">
        <v>2546407</v>
      </c>
      <c r="D58" s="306">
        <f t="shared" si="0"/>
        <v>22789899.259999998</v>
      </c>
    </row>
    <row r="59" spans="1:4">
      <c r="A59" s="300" t="s">
        <v>129</v>
      </c>
      <c r="B59" s="307">
        <v>13219316.93</v>
      </c>
      <c r="C59" s="346">
        <v>799049.67</v>
      </c>
      <c r="D59" s="308">
        <f t="shared" si="0"/>
        <v>14018366.6</v>
      </c>
    </row>
    <row r="60" spans="1:4" s="114" customFormat="1" ht="15.75" thickBot="1">
      <c r="A60" s="302" t="s">
        <v>323</v>
      </c>
      <c r="B60" s="311">
        <v>233769119.535</v>
      </c>
      <c r="C60" s="348">
        <v>245351992.24000001</v>
      </c>
      <c r="D60" s="312">
        <f t="shared" si="0"/>
        <v>479121111.77499998</v>
      </c>
    </row>
    <row r="61" spans="1:4" s="2" customFormat="1" ht="15.75" thickBot="1">
      <c r="A61" s="56" t="s">
        <v>2</v>
      </c>
      <c r="B61" s="106">
        <f>SUM(B5:B60)</f>
        <v>2739065881.8069992</v>
      </c>
      <c r="C61" s="106">
        <f>SUM(C5:C60)</f>
        <v>547990003.55000007</v>
      </c>
      <c r="D61" s="313">
        <f t="shared" ref="D61" si="1">SUM(D5:D60)</f>
        <v>3287055885.3569994</v>
      </c>
    </row>
    <row r="63" spans="1:4">
      <c r="A63" s="116" t="s">
        <v>273</v>
      </c>
    </row>
    <row r="64" spans="1:4">
      <c r="A64" s="114" t="s">
        <v>276</v>
      </c>
    </row>
    <row r="65" spans="1:4">
      <c r="A65" s="563"/>
      <c r="B65" s="563"/>
      <c r="C65" s="563"/>
      <c r="D65" s="563"/>
    </row>
  </sheetData>
  <mergeCells count="1">
    <mergeCell ref="A65:D65"/>
  </mergeCells>
  <printOptions horizontalCentered="1"/>
  <pageMargins left="0.25" right="0.25" top="0.5" bottom="0.5" header="0.3" footer="0.3"/>
  <pageSetup orientation="landscape" r:id="rId1"/>
  <headerFooter>
    <oddFooter>&amp;C&amp;A&amp;R&amp;P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1. Key Statistics</vt:lpstr>
      <vt:lpstr>2. Cost per SF</vt:lpstr>
      <vt:lpstr>3. BuildingsUse</vt:lpstr>
      <vt:lpstr>4. Building Use Trend</vt:lpstr>
      <vt:lpstr>5. Office Trend by Agency</vt:lpstr>
      <vt:lpstr>6. Warehouse Trend by Agency</vt:lpstr>
      <vt:lpstr>7. Buildings</vt:lpstr>
      <vt:lpstr>8. Space Utilization</vt:lpstr>
      <vt:lpstr>9. SF by State </vt:lpstr>
      <vt:lpstr>10. Structures by Agency</vt:lpstr>
      <vt:lpstr>11. Structures by Use</vt:lpstr>
      <vt:lpstr>12. Land by Agency</vt:lpstr>
      <vt:lpstr>13. Acres by State</vt:lpstr>
      <vt:lpstr>14.Costs by State</vt:lpstr>
      <vt:lpstr>15. Dispositions by Agency </vt:lpstr>
      <vt:lpstr>16. Disposition by Method</vt:lpstr>
      <vt:lpstr>17.Historic by Designation</vt:lpstr>
      <vt:lpstr>18.Historic by State</vt:lpstr>
      <vt:lpstr>19. Historic by Agency</vt:lpstr>
      <vt:lpstr>20. Sustainability</vt:lpstr>
      <vt:lpstr>21. Status</vt:lpstr>
      <vt:lpstr>'2. Cost per SF'!Print_Area</vt:lpstr>
    </vt:vector>
  </TitlesOfParts>
  <Company>GSA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ChristineNNimerala</dc:creator>
  <cp:lastModifiedBy>ChristineNNimerala</cp:lastModifiedBy>
  <cp:lastPrinted>2014-07-14T18:29:32Z</cp:lastPrinted>
  <dcterms:created xsi:type="dcterms:W3CDTF">2012-04-02T14:36:21Z</dcterms:created>
  <dcterms:modified xsi:type="dcterms:W3CDTF">2014-08-12T17:56:05Z</dcterms:modified>
</cp:coreProperties>
</file>