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AlgorithmName="SHA-512" workbookHashValue="aqDE51b1OO53CDHEdmcikMbMvzK0OaxwlTI/202IVt+ufG+VGxym3SlellOHnJS8bTPUllVbAztV033tdhFOsQ==" workbookSaltValue="tK7Ow8WJlBJo7HlqOCJ8lg==" workbookSpinCount="100000" lockStructure="1"/>
  <bookViews>
    <workbookView xWindow="1080" yWindow="1665" windowWidth="16605" windowHeight="9435" tabRatio="878" activeTab="1"/>
  </bookViews>
  <sheets>
    <sheet name="Read Me" sheetId="82" r:id="rId1"/>
    <sheet name="Savings Calculator" sheetId="77" r:id="rId2"/>
    <sheet name="Optimized Solution" sheetId="83" r:id="rId3"/>
    <sheet name="BPA List Pricing" sheetId="66" state="hidden" r:id="rId4"/>
    <sheet name="Detailed Plan Information" sheetId="67" state="hidden" r:id="rId5"/>
    <sheet name="ALT Calc" sheetId="80" state="hidden" r:id="rId6"/>
    <sheet name="Lists" sheetId="78" state="hidden" r:id="rId7"/>
    <sheet name="OptATT" sheetId="76" state="hidden" r:id="rId8"/>
    <sheet name="Volume Discounts" sheetId="79" state="hidden" r:id="rId9"/>
    <sheet name="Calculations (Proprietary)1" sheetId="68" state="hidden" r:id="rId10"/>
    <sheet name="Plan Calculator" sheetId="71" state="hidden" r:id="rId11"/>
    <sheet name="Red" sheetId="72" state="hidden" r:id="rId12"/>
    <sheet name="Estimate" sheetId="63" state="hidden" r:id="rId13"/>
    <sheet name="Pricing" sheetId="81" state="hidden" r:id="rId14"/>
    <sheet name="Plan Calculator Pricing" sheetId="84" state="hidden" r:id="rId15"/>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8" hidden="1">'Volume Discounts'!$A$4:$E$3007</definedName>
    <definedName name="appu">'Savings Calculator'!$D$13</definedName>
    <definedName name="avg_level_of_usage">Lists!$A$2:$E$33</definedName>
    <definedName name="banner_flag">'Savings Calculator'!$F$7</definedName>
    <definedName name="banner_text">Lists!$K$2:$L$5</definedName>
    <definedName name="bpa_list_pricing" localSheetId="14">'Plan Calculator Pricing'!$A$4:$F$31</definedName>
    <definedName name="bpa_list_pricing">'BPA List Pricing'!$A$4:$F$31</definedName>
    <definedName name="bpa_pricing_data_addon">Pricing!$J$15:$M$22</definedName>
    <definedName name="bpa_pricing_data_only">Pricing!$J$25:$M$31</definedName>
    <definedName name="bpa_pricing_voice">Pricing!$J$5:$M$12</definedName>
    <definedName name="competition_discount">Lists!$G$2:$I$7</definedName>
    <definedName name="current_cost">'Savings Calculator'!$C$13</definedName>
    <definedName name="data_only_devices">Estimate!$D$14</definedName>
    <definedName name="data_only_devices_att">'Plan Calculator'!$C$39,'Plan Calculator'!$C$41:$C$44</definedName>
    <definedName name="data_only_devices_vzw">'Plan Calculator'!$F$39,'Plan Calculator'!$F$41:$F$44</definedName>
    <definedName name="lowest_price_data_addon">Pricing!$C$15:$F$22</definedName>
    <definedName name="lowest_price_data_only">Pricing!$C$25:$F$31</definedName>
    <definedName name="lowest_price_voice">Pricing!$C$5:$F$12</definedName>
    <definedName name="num_of_devices">'Savings Calculator'!$C$5</definedName>
    <definedName name="OptPlanATT">OptATT!$A$10:$H$1510</definedName>
    <definedName name="_xlnm.Print_Area" localSheetId="3">'BPA List Pricing'!$A$1:$G$35</definedName>
    <definedName name="_xlnm.Print_Area" localSheetId="4">'Detailed Plan Information'!$A$2:$G$42</definedName>
    <definedName name="_xlnm.Print_Area" localSheetId="12">Estimate!$A$1:$P$41</definedName>
    <definedName name="_xlnm.Print_Area" localSheetId="14">'Plan Calculator Pricing'!$A$1:$G$35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martphone_devices">Estimate!$D$13</definedName>
    <definedName name="smartphone_devices_att">'Plan Calculator'!$C$18,'Plan Calculator'!$C$21:$C$24</definedName>
    <definedName name="smartphone_devices_vzw">'Plan Calculator'!$F$18,'Plan Calculator'!$F$21:$F$24</definedName>
    <definedName name="solver_adj" localSheetId="9" hidden="1">'Calculations (Proprietary)1'!#REF!</definedName>
    <definedName name="solver_cvg" localSheetId="9" hidden="1">0.0001</definedName>
    <definedName name="solver_drv" localSheetId="9" hidden="1">2</definedName>
    <definedName name="solver_eng" localSheetId="9" hidden="1">1</definedName>
    <definedName name="solver_est" localSheetId="9" hidden="1">1</definedName>
    <definedName name="solver_itr" localSheetId="9" hidden="1">2147483647</definedName>
    <definedName name="solver_lhs1" localSheetId="9" hidden="1">'Calculations (Proprietary)1'!#REF!</definedName>
    <definedName name="solver_lhs2" localSheetId="9" hidden="1">'Calculations (Proprietary)1'!#REF!</definedName>
    <definedName name="solver_mip" localSheetId="9" hidden="1">2147483647</definedName>
    <definedName name="solver_mni" localSheetId="9" hidden="1">30</definedName>
    <definedName name="solver_mrt" localSheetId="9" hidden="1">0.075</definedName>
    <definedName name="solver_msl" localSheetId="9" hidden="1">2</definedName>
    <definedName name="solver_neg" localSheetId="9" hidden="1">1</definedName>
    <definedName name="solver_nod" localSheetId="9" hidden="1">2147483647</definedName>
    <definedName name="solver_num" localSheetId="9" hidden="1">2</definedName>
    <definedName name="solver_nwt" localSheetId="9" hidden="1">1</definedName>
    <definedName name="solver_opt" localSheetId="9" hidden="1">'Calculations (Proprietary)1'!#REF!</definedName>
    <definedName name="solver_pre" localSheetId="9" hidden="1">0.000001</definedName>
    <definedName name="solver_rbv" localSheetId="9" hidden="1">2</definedName>
    <definedName name="solver_rel1" localSheetId="9" hidden="1">3</definedName>
    <definedName name="solver_rel2" localSheetId="9" hidden="1">3</definedName>
    <definedName name="solver_rhs1" localSheetId="9" hidden="1">'Calculations (Proprietary)1'!$K$29</definedName>
    <definedName name="solver_rhs2" localSheetId="9" hidden="1">'Calculations (Proprietary)1'!$H$29</definedName>
    <definedName name="solver_rlx" localSheetId="9" hidden="1">2</definedName>
    <definedName name="solver_rsd" localSheetId="9" hidden="1">0</definedName>
    <definedName name="solver_scl" localSheetId="9" hidden="1">2</definedName>
    <definedName name="solver_sho" localSheetId="9" hidden="1">2</definedName>
    <definedName name="solver_ssz" localSheetId="9" hidden="1">100</definedName>
    <definedName name="solver_tim" localSheetId="9" hidden="1">2147483647</definedName>
    <definedName name="solver_tol" localSheetId="9" hidden="1">0.01</definedName>
    <definedName name="solver_typ" localSheetId="9" hidden="1">2</definedName>
    <definedName name="solver_val" localSheetId="9" hidden="1">0</definedName>
    <definedName name="solver_ver" localSheetId="9" hidden="1">3</definedName>
    <definedName name="voice_only_devices">Estimate!$D$12</definedName>
    <definedName name="voice_only_devices_att">'Plan Calculator'!$C$5,'Plan Calculator'!$C$8:$C$11</definedName>
    <definedName name="voice_only_devices_vzw">'Plan Calculator'!$F$5,'Plan Calculator'!$F$8:$F$11</definedName>
    <definedName name="volume_discount_list">'Volume Discounts'!$A$4:$E$3007</definedName>
    <definedName name="volume_discount_max_devices">'Volume Discounts'!$A$2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77" l="1"/>
  <c r="E21" i="66" l="1"/>
  <c r="E20" i="66"/>
  <c r="D19" i="66" l="1"/>
  <c r="C11" i="77" l="1"/>
  <c r="D20" i="66"/>
  <c r="D17" i="66"/>
  <c r="D18" i="66"/>
  <c r="D13" i="77" l="1"/>
  <c r="D18" i="63" s="1"/>
  <c r="D16" i="72" s="1"/>
  <c r="F46" i="71"/>
  <c r="E46" i="71"/>
  <c r="D46" i="71"/>
  <c r="E35" i="71"/>
  <c r="D35" i="71"/>
  <c r="E13" i="71"/>
  <c r="D13" i="71"/>
  <c r="C20" i="84"/>
  <c r="C10" i="84"/>
  <c r="C9" i="84"/>
  <c r="C8" i="84"/>
  <c r="F8" i="84"/>
  <c r="F9" i="84"/>
  <c r="C30" i="84"/>
  <c r="C29" i="84"/>
  <c r="A33" i="78"/>
  <c r="A32" i="78"/>
  <c r="A31" i="78"/>
  <c r="A30" i="78"/>
  <c r="A14" i="78"/>
  <c r="A15" i="78"/>
  <c r="A16" i="78"/>
  <c r="A17" i="78"/>
  <c r="A18" i="78"/>
  <c r="A19" i="78"/>
  <c r="A20" i="78"/>
  <c r="A21" i="78"/>
  <c r="D9" i="77"/>
  <c r="D13" i="63" s="1"/>
  <c r="H22" i="63" s="1"/>
  <c r="D10" i="77"/>
  <c r="D14" i="63" s="1"/>
  <c r="D8" i="77"/>
  <c r="D12" i="63" s="1"/>
  <c r="B6" i="80"/>
  <c r="B11" i="80" s="1"/>
  <c r="D46" i="63" s="1"/>
  <c r="B7" i="80"/>
  <c r="B12" i="80" s="1"/>
  <c r="D47" i="63" s="1"/>
  <c r="B8" i="80"/>
  <c r="B13" i="80" s="1"/>
  <c r="D48" i="63" s="1"/>
  <c r="B5" i="80"/>
  <c r="B10" i="80" s="1"/>
  <c r="D45" i="63" s="1"/>
  <c r="G3" i="78"/>
  <c r="G4" i="78"/>
  <c r="G5" i="78"/>
  <c r="G6" i="78"/>
  <c r="G7" i="78"/>
  <c r="G2" i="78"/>
  <c r="A9" i="78"/>
  <c r="A8" i="78"/>
  <c r="A7" i="78"/>
  <c r="A6" i="78"/>
  <c r="A13" i="78"/>
  <c r="A12" i="78"/>
  <c r="A11" i="78"/>
  <c r="A10" i="78"/>
  <c r="A3" i="78"/>
  <c r="A4" i="78"/>
  <c r="A5" i="78"/>
  <c r="A22" i="78"/>
  <c r="A23" i="78"/>
  <c r="A24" i="78"/>
  <c r="A25" i="78"/>
  <c r="A26" i="78"/>
  <c r="A27" i="78"/>
  <c r="A28" i="78"/>
  <c r="A29" i="78"/>
  <c r="A2" i="78"/>
  <c r="L14" i="76"/>
  <c r="D7" i="76"/>
  <c r="C7" i="76"/>
  <c r="B7" i="76"/>
  <c r="E7" i="76"/>
  <c r="F6" i="76"/>
  <c r="F959" i="76" s="1"/>
  <c r="B6" i="76"/>
  <c r="F36" i="71"/>
  <c r="E36" i="71"/>
  <c r="D36" i="71"/>
  <c r="C36" i="71"/>
  <c r="E13" i="72"/>
  <c r="R13" i="72" s="1"/>
  <c r="D39" i="72"/>
  <c r="F39" i="72" s="1"/>
  <c r="T39" i="72" s="1"/>
  <c r="D38" i="72"/>
  <c r="I38" i="72" s="1"/>
  <c r="W38" i="72" s="1"/>
  <c r="D37" i="72"/>
  <c r="I37" i="72" s="1"/>
  <c r="W37" i="72" s="1"/>
  <c r="D36" i="72"/>
  <c r="D32" i="72"/>
  <c r="I32" i="72"/>
  <c r="W32" i="72" s="1"/>
  <c r="D31" i="72"/>
  <c r="F31" i="72" s="1"/>
  <c r="T31" i="72" s="1"/>
  <c r="D30" i="72"/>
  <c r="I30" i="72" s="1"/>
  <c r="W30" i="72" s="1"/>
  <c r="D29" i="72"/>
  <c r="I29" i="72" s="1"/>
  <c r="W29" i="72" s="1"/>
  <c r="D28" i="72"/>
  <c r="D26" i="72"/>
  <c r="I26" i="72"/>
  <c r="W26" i="72" s="1"/>
  <c r="D25" i="72"/>
  <c r="I25" i="72" s="1"/>
  <c r="W25" i="72" s="1"/>
  <c r="D24" i="72"/>
  <c r="I24" i="72" s="1"/>
  <c r="W24" i="72" s="1"/>
  <c r="D23" i="72"/>
  <c r="I23" i="72" s="1"/>
  <c r="W23" i="72" s="1"/>
  <c r="D22" i="72"/>
  <c r="G30" i="72"/>
  <c r="U30" i="72" s="1"/>
  <c r="E5" i="68"/>
  <c r="B16" i="68"/>
  <c r="D47" i="71"/>
  <c r="E47" i="71"/>
  <c r="F47" i="71"/>
  <c r="C47" i="71"/>
  <c r="C14" i="71"/>
  <c r="D14" i="71"/>
  <c r="E14" i="71"/>
  <c r="F14" i="71"/>
  <c r="B9" i="68"/>
  <c r="B13" i="68"/>
  <c r="H31" i="68"/>
  <c r="B12" i="68"/>
  <c r="AL60" i="68" s="1"/>
  <c r="E26" i="67" s="1"/>
  <c r="B4" i="68"/>
  <c r="AL24" i="68" s="1"/>
  <c r="B5" i="68"/>
  <c r="B6" i="68"/>
  <c r="B8" i="68"/>
  <c r="H45" i="68"/>
  <c r="E24" i="68"/>
  <c r="H42" i="68" s="1"/>
  <c r="C31" i="67"/>
  <c r="D31" i="67"/>
  <c r="E31" i="67"/>
  <c r="F31" i="67"/>
  <c r="C20" i="67"/>
  <c r="D20" i="67"/>
  <c r="E20" i="67"/>
  <c r="F20" i="67"/>
  <c r="C10" i="67"/>
  <c r="D10" i="67"/>
  <c r="E10" i="67"/>
  <c r="F10" i="67"/>
  <c r="E32" i="68"/>
  <c r="R2" i="68"/>
  <c r="R19" i="68"/>
  <c r="S2" i="68"/>
  <c r="S19" i="68"/>
  <c r="R3" i="68"/>
  <c r="R20" i="68" s="1"/>
  <c r="S3" i="68"/>
  <c r="S20" i="68" s="1"/>
  <c r="R4" i="68"/>
  <c r="R21" i="68"/>
  <c r="S4" i="68"/>
  <c r="S21" i="68"/>
  <c r="M2" i="68"/>
  <c r="M19" i="68" s="1"/>
  <c r="M3" i="68"/>
  <c r="M20" i="68" s="1"/>
  <c r="M4" i="68"/>
  <c r="M21" i="68"/>
  <c r="E13" i="68"/>
  <c r="E12" i="68"/>
  <c r="H16" i="68"/>
  <c r="E6" i="68"/>
  <c r="H4" i="68" s="1"/>
  <c r="E16" i="68"/>
  <c r="H30" i="68" s="1"/>
  <c r="E15" i="68"/>
  <c r="H28" i="68" s="1"/>
  <c r="E23" i="68"/>
  <c r="H44" i="68" s="1"/>
  <c r="X53" i="68"/>
  <c r="E17" i="68"/>
  <c r="H33" i="68"/>
  <c r="AJ47" i="68" s="1"/>
  <c r="C21" i="67" s="1"/>
  <c r="E21" i="68"/>
  <c r="H47" i="68"/>
  <c r="AM66" i="68" s="1"/>
  <c r="AL41" i="68"/>
  <c r="E15" i="67" s="1"/>
  <c r="AJ41" i="68"/>
  <c r="C15" i="67" s="1"/>
  <c r="AJ24" i="68"/>
  <c r="E3" i="68" l="1"/>
  <c r="G39" i="72"/>
  <c r="U39" i="72" s="1"/>
  <c r="S39" i="72" s="1"/>
  <c r="AL66" i="68"/>
  <c r="G38" i="72"/>
  <c r="U38" i="72" s="1"/>
  <c r="AK47" i="68"/>
  <c r="D21" i="67" s="1"/>
  <c r="AL47" i="68"/>
  <c r="E21" i="67" s="1"/>
  <c r="F26" i="72"/>
  <c r="T26" i="72" s="1"/>
  <c r="D18" i="77"/>
  <c r="E29" i="63" s="1"/>
  <c r="B19" i="68" s="1"/>
  <c r="G31" i="72"/>
  <c r="U31" i="72" s="1"/>
  <c r="AK60" i="68"/>
  <c r="D26" i="67" s="1"/>
  <c r="G25" i="72"/>
  <c r="U25" i="72" s="1"/>
  <c r="D11" i="72"/>
  <c r="F29" i="72" s="1"/>
  <c r="AK59" i="68"/>
  <c r="AJ59" i="68"/>
  <c r="AL59" i="68"/>
  <c r="AK40" i="68"/>
  <c r="AL40" i="68"/>
  <c r="AJ40" i="68"/>
  <c r="I19" i="68"/>
  <c r="AK24" i="68"/>
  <c r="G26" i="72"/>
  <c r="U26" i="72" s="1"/>
  <c r="D16" i="77"/>
  <c r="AM24" i="68"/>
  <c r="G24" i="72"/>
  <c r="U24" i="72" s="1"/>
  <c r="E31" i="72"/>
  <c r="R31" i="72" s="1"/>
  <c r="F33" i="63" s="1"/>
  <c r="F25" i="72"/>
  <c r="T25" i="72" s="1"/>
  <c r="S25" i="72" s="1"/>
  <c r="S31" i="72"/>
  <c r="F35" i="71"/>
  <c r="F20" i="66"/>
  <c r="Q40" i="68" s="1"/>
  <c r="C30" i="66"/>
  <c r="N60" i="68" s="1"/>
  <c r="AP38" i="68" s="1"/>
  <c r="AP39" i="68" s="1"/>
  <c r="AP40" i="68" s="1"/>
  <c r="F30" i="66"/>
  <c r="Q60" i="68" s="1"/>
  <c r="AS38" i="68" s="1"/>
  <c r="AS39" i="68" s="1"/>
  <c r="AS40" i="68" s="1"/>
  <c r="B1384" i="76"/>
  <c r="H14" i="63"/>
  <c r="E9" i="68"/>
  <c r="H29" i="68" s="1"/>
  <c r="H15" i="63"/>
  <c r="D12" i="72"/>
  <c r="H23" i="63"/>
  <c r="E20" i="68"/>
  <c r="AI73" i="68" s="1"/>
  <c r="N62" i="68"/>
  <c r="N55" i="68"/>
  <c r="N38" i="68"/>
  <c r="N27" i="68"/>
  <c r="N61" i="68"/>
  <c r="N42" i="68"/>
  <c r="N10" i="68"/>
  <c r="N4" i="68"/>
  <c r="N21" i="68" s="1"/>
  <c r="N56" i="68"/>
  <c r="N8" i="68"/>
  <c r="N25" i="68" s="1"/>
  <c r="N2" i="68"/>
  <c r="N19" i="68" s="1"/>
  <c r="N57" i="68"/>
  <c r="N41" i="68"/>
  <c r="N36" i="68"/>
  <c r="N9" i="68"/>
  <c r="N26" i="68" s="1"/>
  <c r="N3" i="68"/>
  <c r="N20" i="68" s="1"/>
  <c r="N35" i="68"/>
  <c r="Q61" i="68"/>
  <c r="Q55" i="68"/>
  <c r="Q39" i="68"/>
  <c r="Q35" i="68"/>
  <c r="Q8" i="68"/>
  <c r="Q25" i="68" s="1"/>
  <c r="Q3" i="68"/>
  <c r="Q20" i="68" s="1"/>
  <c r="S6" i="68"/>
  <c r="S23" i="68" s="1"/>
  <c r="Q58" i="68"/>
  <c r="Q42" i="68"/>
  <c r="Q38" i="68"/>
  <c r="Q27" i="68"/>
  <c r="Q7" i="68"/>
  <c r="Q24" i="68" s="1"/>
  <c r="Q56" i="68"/>
  <c r="Q36" i="68"/>
  <c r="R6" i="68"/>
  <c r="R23" i="68" s="1"/>
  <c r="Q57" i="68"/>
  <c r="Q41" i="68"/>
  <c r="Q37" i="68"/>
  <c r="Q10" i="68"/>
  <c r="Q4" i="68"/>
  <c r="Q21" i="68" s="1"/>
  <c r="Q2" i="68"/>
  <c r="Q62" i="68"/>
  <c r="Q9" i="68"/>
  <c r="Q26" i="68" s="1"/>
  <c r="C10" i="66"/>
  <c r="C8" i="66"/>
  <c r="C6" i="76" s="1"/>
  <c r="C20" i="66"/>
  <c r="N40" i="68" s="1"/>
  <c r="F9" i="66"/>
  <c r="F8" i="66"/>
  <c r="Q5" i="68" s="1"/>
  <c r="Q22" i="68" s="1"/>
  <c r="C19" i="66"/>
  <c r="N39" i="68" s="1"/>
  <c r="C9" i="66"/>
  <c r="D6" i="76" s="1"/>
  <c r="C17" i="66"/>
  <c r="N37" i="68" s="1"/>
  <c r="E2" i="68"/>
  <c r="AI71" i="68" s="1"/>
  <c r="D15" i="63"/>
  <c r="E28" i="68" s="1"/>
  <c r="H21" i="63"/>
  <c r="D10" i="72"/>
  <c r="G16" i="72" s="1"/>
  <c r="U16" i="72" s="1"/>
  <c r="H13" i="63"/>
  <c r="B1434" i="76"/>
  <c r="B850" i="76"/>
  <c r="B1311" i="76"/>
  <c r="B740" i="76"/>
  <c r="B667" i="76"/>
  <c r="B800" i="76"/>
  <c r="B893" i="76"/>
  <c r="B189" i="76"/>
  <c r="B560" i="76"/>
  <c r="B606" i="76"/>
  <c r="B327" i="76"/>
  <c r="B222" i="76"/>
  <c r="B139" i="76"/>
  <c r="B881" i="76"/>
  <c r="B1473" i="76"/>
  <c r="B1169" i="76"/>
  <c r="B657" i="76"/>
  <c r="B1207" i="76"/>
  <c r="B1200" i="76"/>
  <c r="B1214" i="76"/>
  <c r="B851" i="76"/>
  <c r="B903" i="76"/>
  <c r="B682" i="76"/>
  <c r="B527" i="76"/>
  <c r="B650" i="76"/>
  <c r="B564" i="76"/>
  <c r="B470" i="76"/>
  <c r="B185" i="76"/>
  <c r="B91" i="76"/>
  <c r="B1173" i="76"/>
  <c r="B1377" i="76"/>
  <c r="B1066" i="76"/>
  <c r="B775" i="76"/>
  <c r="B1362" i="76"/>
  <c r="B1037" i="76"/>
  <c r="B1298" i="76"/>
  <c r="B1077" i="76"/>
  <c r="B1058" i="76"/>
  <c r="B1087" i="76"/>
  <c r="B1056" i="76"/>
  <c r="B1086" i="76"/>
  <c r="B762" i="76"/>
  <c r="B794" i="76"/>
  <c r="B757" i="76"/>
  <c r="B702" i="76"/>
  <c r="B514" i="76"/>
  <c r="B370" i="76"/>
  <c r="B399" i="76"/>
  <c r="B120" i="76"/>
  <c r="B1451" i="76"/>
  <c r="B963" i="76"/>
  <c r="B1402" i="76"/>
  <c r="B1297" i="76"/>
  <c r="B1116" i="76"/>
  <c r="B833" i="76"/>
  <c r="B994" i="76"/>
  <c r="B937" i="76"/>
  <c r="B968" i="76"/>
  <c r="B945" i="76"/>
  <c r="B444" i="76"/>
  <c r="B620" i="76"/>
  <c r="B460" i="76"/>
  <c r="B419" i="76"/>
  <c r="B468" i="76"/>
  <c r="B413" i="76"/>
  <c r="B350" i="76"/>
  <c r="B162" i="76"/>
  <c r="B1281" i="76"/>
  <c r="B63" i="76"/>
  <c r="B1306" i="76"/>
  <c r="C28" i="66"/>
  <c r="N58" i="68" s="1"/>
  <c r="F29" i="66"/>
  <c r="Q59" i="68" s="1"/>
  <c r="C29" i="66"/>
  <c r="N59" i="68" s="1"/>
  <c r="B1312" i="76"/>
  <c r="B1456" i="76"/>
  <c r="B1285" i="76"/>
  <c r="B267" i="76"/>
  <c r="B1213" i="76"/>
  <c r="B1378" i="76"/>
  <c r="B1474" i="76"/>
  <c r="B798" i="76"/>
  <c r="B1276" i="76"/>
  <c r="B1409" i="76"/>
  <c r="B1157" i="76"/>
  <c r="B809" i="76"/>
  <c r="B954" i="76"/>
  <c r="B1061" i="76"/>
  <c r="B1012" i="76"/>
  <c r="B1239" i="76"/>
  <c r="B1055" i="76"/>
  <c r="B1256" i="76"/>
  <c r="B1040" i="76"/>
  <c r="B362" i="76"/>
  <c r="B966" i="76"/>
  <c r="B325" i="76"/>
  <c r="B665" i="76"/>
  <c r="B732" i="76"/>
  <c r="B673" i="76"/>
  <c r="B777" i="76"/>
  <c r="B749" i="76"/>
  <c r="B639" i="76"/>
  <c r="B603" i="76"/>
  <c r="B528" i="76"/>
  <c r="B605" i="76"/>
  <c r="B542" i="76"/>
  <c r="B445" i="76"/>
  <c r="B309" i="76"/>
  <c r="B391" i="76"/>
  <c r="B265" i="76"/>
  <c r="B112" i="76"/>
  <c r="B62" i="76"/>
  <c r="B47" i="76"/>
  <c r="B779" i="76"/>
  <c r="B1269" i="76"/>
  <c r="B927" i="76"/>
  <c r="B1345" i="76"/>
  <c r="B1336" i="76"/>
  <c r="B1052" i="76"/>
  <c r="B1082" i="76"/>
  <c r="B1171" i="76"/>
  <c r="B621" i="76"/>
  <c r="B910" i="76"/>
  <c r="B1151" i="76"/>
  <c r="B890" i="76"/>
  <c r="B1128" i="76"/>
  <c r="B940" i="76"/>
  <c r="B1142" i="76"/>
  <c r="B934" i="76"/>
  <c r="B843" i="76"/>
  <c r="B822" i="76"/>
  <c r="B895" i="76"/>
  <c r="B901" i="76"/>
  <c r="B623" i="76"/>
  <c r="B317" i="76"/>
  <c r="B726" i="76"/>
  <c r="B743" i="76"/>
  <c r="B538" i="76"/>
  <c r="B452" i="76"/>
  <c r="B524" i="76"/>
  <c r="B400" i="76"/>
  <c r="B333" i="76"/>
  <c r="B326" i="76"/>
  <c r="B118" i="76"/>
  <c r="B163" i="76"/>
  <c r="B68" i="76"/>
  <c r="B1395" i="76"/>
  <c r="F1274" i="76"/>
  <c r="F1347" i="76"/>
  <c r="F1424" i="76"/>
  <c r="F1497" i="76"/>
  <c r="F1387" i="76"/>
  <c r="F1443" i="76"/>
  <c r="F50" i="76"/>
  <c r="F59" i="76"/>
  <c r="F80" i="76"/>
  <c r="F57" i="76"/>
  <c r="F58" i="76"/>
  <c r="F129" i="76"/>
  <c r="F142" i="76"/>
  <c r="F220" i="76"/>
  <c r="F141" i="76"/>
  <c r="F222" i="76"/>
  <c r="F30" i="76"/>
  <c r="F197" i="76"/>
  <c r="F277" i="76"/>
  <c r="F121" i="76"/>
  <c r="F242" i="76"/>
  <c r="F322" i="76"/>
  <c r="F171" i="76"/>
  <c r="F337" i="76"/>
  <c r="F403" i="76"/>
  <c r="F467" i="76"/>
  <c r="F240" i="76"/>
  <c r="F334" i="76"/>
  <c r="F402" i="76"/>
  <c r="F466" i="76"/>
  <c r="F209" i="76"/>
  <c r="F340" i="76"/>
  <c r="F396" i="76"/>
  <c r="F460" i="76"/>
  <c r="F203" i="76"/>
  <c r="F267" i="76"/>
  <c r="F324" i="76"/>
  <c r="F353" i="76"/>
  <c r="F385" i="76"/>
  <c r="F417" i="76"/>
  <c r="F449" i="76"/>
  <c r="F481" i="76"/>
  <c r="F158" i="76"/>
  <c r="F296" i="76"/>
  <c r="F382" i="76"/>
  <c r="F446" i="76"/>
  <c r="F492" i="76"/>
  <c r="F520" i="76"/>
  <c r="F552" i="76"/>
  <c r="F584" i="76"/>
  <c r="F41" i="76"/>
  <c r="F227" i="76"/>
  <c r="F343" i="76"/>
  <c r="F405" i="76"/>
  <c r="F469" i="76"/>
  <c r="F498" i="76"/>
  <c r="F530" i="76"/>
  <c r="F562" i="76"/>
  <c r="F594" i="76"/>
  <c r="F185" i="76"/>
  <c r="F313" i="76"/>
  <c r="F416" i="76"/>
  <c r="F484" i="76"/>
  <c r="F513" i="76"/>
  <c r="F545" i="76"/>
  <c r="F577" i="76"/>
  <c r="F609" i="76"/>
  <c r="F211" i="76"/>
  <c r="F341" i="76"/>
  <c r="F397" i="76"/>
  <c r="F461" i="76"/>
  <c r="F510" i="76"/>
  <c r="F542" i="76"/>
  <c r="F574" i="76"/>
  <c r="F606" i="76"/>
  <c r="F638" i="76"/>
  <c r="F216" i="76"/>
  <c r="F390" i="76"/>
  <c r="F482" i="76"/>
  <c r="F540" i="76"/>
  <c r="F604" i="76"/>
  <c r="F648" i="76"/>
  <c r="F675" i="76"/>
  <c r="F707" i="76"/>
  <c r="F135" i="76"/>
  <c r="F1311" i="76"/>
  <c r="F1335" i="76"/>
  <c r="F1499" i="76"/>
  <c r="F1472" i="76"/>
  <c r="F1323" i="76"/>
  <c r="F36" i="76"/>
  <c r="F107" i="76"/>
  <c r="F96" i="76"/>
  <c r="F98" i="76"/>
  <c r="F123" i="76"/>
  <c r="F45" i="76"/>
  <c r="F164" i="76"/>
  <c r="F252" i="76"/>
  <c r="F145" i="76"/>
  <c r="F254" i="76"/>
  <c r="F113" i="76"/>
  <c r="F213" i="76"/>
  <c r="F293" i="76"/>
  <c r="F178" i="76"/>
  <c r="F258" i="76"/>
  <c r="F338" i="76"/>
  <c r="F239" i="76"/>
  <c r="F355" i="76"/>
  <c r="F419" i="76"/>
  <c r="F124" i="76"/>
  <c r="F272" i="76"/>
  <c r="F354" i="76"/>
  <c r="F418" i="76"/>
  <c r="F46" i="76"/>
  <c r="F241" i="76"/>
  <c r="F351" i="76"/>
  <c r="F412" i="76"/>
  <c r="F476" i="76"/>
  <c r="F219" i="76"/>
  <c r="F283" i="76"/>
  <c r="F329" i="76"/>
  <c r="F361" i="76"/>
  <c r="F393" i="76"/>
  <c r="F425" i="76"/>
  <c r="F457" i="76"/>
  <c r="F489" i="76"/>
  <c r="F200" i="76"/>
  <c r="F327" i="76"/>
  <c r="F398" i="76"/>
  <c r="F462" i="76"/>
  <c r="F494" i="76"/>
  <c r="F528" i="76"/>
  <c r="F560" i="76"/>
  <c r="F592" i="76"/>
  <c r="F82" i="76"/>
  <c r="F259" i="76"/>
  <c r="F357" i="76"/>
  <c r="F421" i="76"/>
  <c r="F472" i="76"/>
  <c r="F509" i="76"/>
  <c r="F538" i="76"/>
  <c r="F570" i="76"/>
  <c r="F602" i="76"/>
  <c r="F217" i="76"/>
  <c r="F368" i="76"/>
  <c r="F432" i="76"/>
  <c r="F486" i="76"/>
  <c r="F521" i="76"/>
  <c r="F553" i="76"/>
  <c r="F585" i="76"/>
  <c r="F617" i="76"/>
  <c r="F243" i="76"/>
  <c r="F352" i="76"/>
  <c r="F413" i="76"/>
  <c r="F488" i="76"/>
  <c r="F518" i="76"/>
  <c r="F550" i="76"/>
  <c r="F582" i="76"/>
  <c r="F614" i="76"/>
  <c r="F646" i="76"/>
  <c r="F280" i="76"/>
  <c r="F422" i="76"/>
  <c r="F493" i="76"/>
  <c r="F556" i="76"/>
  <c r="F616" i="76"/>
  <c r="F657" i="76"/>
  <c r="F683" i="76"/>
  <c r="F1379" i="76"/>
  <c r="F1403" i="76"/>
  <c r="F1355" i="76"/>
  <c r="F1464" i="76"/>
  <c r="F1308" i="76"/>
  <c r="F1097" i="76"/>
  <c r="F68" i="76"/>
  <c r="F16" i="76"/>
  <c r="F128" i="76"/>
  <c r="F15" i="76"/>
  <c r="F134" i="76"/>
  <c r="F76" i="76"/>
  <c r="F173" i="76"/>
  <c r="F284" i="76"/>
  <c r="F166" i="76"/>
  <c r="F286" i="76"/>
  <c r="F146" i="76"/>
  <c r="F229" i="76"/>
  <c r="F325" i="76"/>
  <c r="F194" i="76"/>
  <c r="F274" i="76"/>
  <c r="F71" i="76"/>
  <c r="F271" i="76"/>
  <c r="F371" i="76"/>
  <c r="F435" i="76"/>
  <c r="F172" i="76"/>
  <c r="F304" i="76"/>
  <c r="F370" i="76"/>
  <c r="F434" i="76"/>
  <c r="F111" i="76"/>
  <c r="F273" i="76"/>
  <c r="F364" i="76"/>
  <c r="F428" i="76"/>
  <c r="F127" i="76"/>
  <c r="F235" i="76"/>
  <c r="F299" i="76"/>
  <c r="F331" i="76"/>
  <c r="F369" i="76"/>
  <c r="F401" i="76"/>
  <c r="F433" i="76"/>
  <c r="F465" i="76"/>
  <c r="F497" i="76"/>
  <c r="F232" i="76"/>
  <c r="F335" i="76"/>
  <c r="F414" i="76"/>
  <c r="F479" i="76"/>
  <c r="F503" i="76"/>
  <c r="F536" i="76"/>
  <c r="F568" i="76"/>
  <c r="F600" i="76"/>
  <c r="F116" i="76"/>
  <c r="F291" i="76"/>
  <c r="F373" i="76"/>
  <c r="F437" i="76"/>
  <c r="F477" i="76"/>
  <c r="F514" i="76"/>
  <c r="F546" i="76"/>
  <c r="F578" i="76"/>
  <c r="F610" i="76"/>
  <c r="F249" i="76"/>
  <c r="F384" i="76"/>
  <c r="F448" i="76"/>
  <c r="F495" i="76"/>
  <c r="F529" i="76"/>
  <c r="F561" i="76"/>
  <c r="F593" i="76"/>
  <c r="F138" i="76"/>
  <c r="F275" i="76"/>
  <c r="F365" i="76"/>
  <c r="F429" i="76"/>
  <c r="F499" i="76"/>
  <c r="F526" i="76"/>
  <c r="F558" i="76"/>
  <c r="F590" i="76"/>
  <c r="F622" i="76"/>
  <c r="F654" i="76"/>
  <c r="F344" i="76"/>
  <c r="F454" i="76"/>
  <c r="F504" i="76"/>
  <c r="F572" i="76"/>
  <c r="F626" i="76"/>
  <c r="F659" i="76"/>
  <c r="F691" i="76"/>
  <c r="F1061" i="76"/>
  <c r="F34" i="76"/>
  <c r="F47" i="76"/>
  <c r="F300" i="76"/>
  <c r="F261" i="76"/>
  <c r="F159" i="76"/>
  <c r="F208" i="76"/>
  <c r="F149" i="76"/>
  <c r="F170" i="76"/>
  <c r="F377" i="76"/>
  <c r="F505" i="76"/>
  <c r="F483" i="76"/>
  <c r="F608" i="76"/>
  <c r="F453" i="76"/>
  <c r="F586" i="76"/>
  <c r="F464" i="76"/>
  <c r="F601" i="76"/>
  <c r="F445" i="76"/>
  <c r="F598" i="76"/>
  <c r="F478" i="76"/>
  <c r="F667" i="76"/>
  <c r="F731" i="76"/>
  <c r="F169" i="76"/>
  <c r="F347" i="76"/>
  <c r="F463" i="76"/>
  <c r="F502" i="76"/>
  <c r="F567" i="76"/>
  <c r="F634" i="76"/>
  <c r="F674" i="76"/>
  <c r="F706" i="76"/>
  <c r="F738" i="76"/>
  <c r="F199" i="76"/>
  <c r="F439" i="76"/>
  <c r="F555" i="76"/>
  <c r="F615" i="76"/>
  <c r="F651" i="76"/>
  <c r="F684" i="76"/>
  <c r="F716" i="76"/>
  <c r="F748" i="76"/>
  <c r="F201" i="76"/>
  <c r="F408" i="76"/>
  <c r="F507" i="76"/>
  <c r="F565" i="76"/>
  <c r="F631" i="76"/>
  <c r="F673" i="76"/>
  <c r="F705" i="76"/>
  <c r="F737" i="76"/>
  <c r="F769" i="76"/>
  <c r="F801" i="76"/>
  <c r="F511" i="76"/>
  <c r="F613" i="76"/>
  <c r="F662" i="76"/>
  <c r="F726" i="76"/>
  <c r="F789" i="76"/>
  <c r="F825" i="76"/>
  <c r="F857" i="76"/>
  <c r="F889" i="76"/>
  <c r="F233" i="76"/>
  <c r="F557" i="76"/>
  <c r="F669" i="76"/>
  <c r="F733" i="76"/>
  <c r="F762" i="76"/>
  <c r="F804" i="76"/>
  <c r="F827" i="76"/>
  <c r="F859" i="76"/>
  <c r="F891" i="76"/>
  <c r="F391" i="76"/>
  <c r="F547" i="76"/>
  <c r="F639" i="76"/>
  <c r="F696" i="76"/>
  <c r="F770" i="76"/>
  <c r="F810" i="76"/>
  <c r="F842" i="76"/>
  <c r="F874" i="76"/>
  <c r="F906" i="76"/>
  <c r="F392" i="76"/>
  <c r="F605" i="76"/>
  <c r="F661" i="76"/>
  <c r="F725" i="76"/>
  <c r="F774" i="76"/>
  <c r="F815" i="76"/>
  <c r="F847" i="76"/>
  <c r="F879" i="76"/>
  <c r="F911" i="76"/>
  <c r="F943" i="76"/>
  <c r="F1344" i="76"/>
  <c r="F43" i="76"/>
  <c r="F93" i="76"/>
  <c r="F206" i="76"/>
  <c r="F55" i="76"/>
  <c r="F303" i="76"/>
  <c r="F323" i="76"/>
  <c r="F305" i="76"/>
  <c r="F251" i="76"/>
  <c r="F409" i="76"/>
  <c r="F264" i="76"/>
  <c r="F512" i="76"/>
  <c r="F195" i="76"/>
  <c r="F487" i="76"/>
  <c r="F618" i="76"/>
  <c r="F506" i="76"/>
  <c r="F179" i="76"/>
  <c r="F508" i="76"/>
  <c r="F630" i="76"/>
  <c r="F524" i="76"/>
  <c r="F699" i="76"/>
  <c r="F739" i="76"/>
  <c r="F183" i="76"/>
  <c r="F367" i="76"/>
  <c r="F475" i="76"/>
  <c r="F519" i="76"/>
  <c r="F583" i="76"/>
  <c r="F645" i="76"/>
  <c r="F682" i="76"/>
  <c r="F714" i="76"/>
  <c r="F746" i="76"/>
  <c r="F263" i="76"/>
  <c r="F471" i="76"/>
  <c r="F571" i="76"/>
  <c r="F629" i="76"/>
  <c r="F660" i="76"/>
  <c r="F692" i="76"/>
  <c r="F724" i="76"/>
  <c r="F756" i="76"/>
  <c r="F265" i="76"/>
  <c r="F440" i="76"/>
  <c r="F517" i="76"/>
  <c r="F581" i="76"/>
  <c r="F642" i="76"/>
  <c r="F681" i="76"/>
  <c r="F713" i="76"/>
  <c r="F745" i="76"/>
  <c r="F777" i="76"/>
  <c r="F279" i="76"/>
  <c r="F543" i="76"/>
  <c r="F633" i="76"/>
  <c r="F678" i="76"/>
  <c r="F742" i="76"/>
  <c r="F800" i="76"/>
  <c r="F833" i="76"/>
  <c r="F865" i="76"/>
  <c r="F897" i="76"/>
  <c r="F360" i="76"/>
  <c r="F589" i="76"/>
  <c r="F685" i="76"/>
  <c r="F749" i="76"/>
  <c r="F773" i="76"/>
  <c r="F806" i="76"/>
  <c r="F835" i="76"/>
  <c r="F867" i="76"/>
  <c r="F899" i="76"/>
  <c r="F455" i="76"/>
  <c r="F579" i="76"/>
  <c r="F650" i="76"/>
  <c r="F712" i="76"/>
  <c r="F781" i="76"/>
  <c r="F818" i="76"/>
  <c r="F1300" i="76"/>
  <c r="F32" i="76"/>
  <c r="F131" i="76"/>
  <c r="F318" i="76"/>
  <c r="F210" i="76"/>
  <c r="F387" i="76"/>
  <c r="F386" i="76"/>
  <c r="F380" i="76"/>
  <c r="F315" i="76"/>
  <c r="F441" i="76"/>
  <c r="F366" i="76"/>
  <c r="F544" i="76"/>
  <c r="F332" i="76"/>
  <c r="F522" i="76"/>
  <c r="F281" i="76"/>
  <c r="F537" i="76"/>
  <c r="F307" i="76"/>
  <c r="F534" i="76"/>
  <c r="F87" i="76"/>
  <c r="F588" i="76"/>
  <c r="F715" i="76"/>
  <c r="F747" i="76"/>
  <c r="F247" i="76"/>
  <c r="F399" i="76"/>
  <c r="F480" i="76"/>
  <c r="F535" i="76"/>
  <c r="F599" i="76"/>
  <c r="F656" i="76"/>
  <c r="F690" i="76"/>
  <c r="F722" i="76"/>
  <c r="F754" i="76"/>
  <c r="F375" i="76"/>
  <c r="F523" i="76"/>
  <c r="F587" i="76"/>
  <c r="F640" i="76"/>
  <c r="F668" i="76"/>
  <c r="F700" i="76"/>
  <c r="F732" i="76"/>
  <c r="F81" i="76"/>
  <c r="F350" i="76"/>
  <c r="F485" i="76"/>
  <c r="F533" i="76"/>
  <c r="F597" i="76"/>
  <c r="F653" i="76"/>
  <c r="F689" i="76"/>
  <c r="F721" i="76"/>
  <c r="F753" i="76"/>
  <c r="F785" i="76"/>
  <c r="F383" i="76"/>
  <c r="F575" i="76"/>
  <c r="F644" i="76"/>
  <c r="F694" i="76"/>
  <c r="F767" i="76"/>
  <c r="F809" i="76"/>
  <c r="F841" i="76"/>
  <c r="F873" i="76"/>
  <c r="F84" i="76"/>
  <c r="F424" i="76"/>
  <c r="F641" i="76"/>
  <c r="F701" i="76"/>
  <c r="F755" i="76"/>
  <c r="F784" i="76"/>
  <c r="F811" i="76"/>
  <c r="F843" i="76"/>
  <c r="F875" i="76"/>
  <c r="F23" i="76"/>
  <c r="F501" i="76"/>
  <c r="F611" i="76"/>
  <c r="F664" i="76"/>
  <c r="F728" i="76"/>
  <c r="F792" i="76"/>
  <c r="F826" i="76"/>
  <c r="F858" i="76"/>
  <c r="F890" i="76"/>
  <c r="F297" i="76"/>
  <c r="F541" i="76"/>
  <c r="F632" i="76"/>
  <c r="F693" i="76"/>
  <c r="F763" i="76"/>
  <c r="F794" i="76"/>
  <c r="F831" i="76"/>
  <c r="F863" i="76"/>
  <c r="F895" i="76"/>
  <c r="F927" i="76"/>
  <c r="F188" i="76"/>
  <c r="F450" i="76"/>
  <c r="F430" i="76"/>
  <c r="F400" i="76"/>
  <c r="F358" i="76"/>
  <c r="F311" i="76"/>
  <c r="F623" i="76"/>
  <c r="F157" i="76"/>
  <c r="F649" i="76"/>
  <c r="F175" i="76"/>
  <c r="F620" i="76"/>
  <c r="F761" i="76"/>
  <c r="F655" i="76"/>
  <c r="F849" i="76"/>
  <c r="F652" i="76"/>
  <c r="F819" i="76"/>
  <c r="F515" i="76"/>
  <c r="F803" i="76"/>
  <c r="F882" i="76"/>
  <c r="F456" i="76"/>
  <c r="F677" i="76"/>
  <c r="F783" i="76"/>
  <c r="F855" i="76"/>
  <c r="F919" i="76"/>
  <c r="F548" i="76"/>
  <c r="F671" i="76"/>
  <c r="F796" i="76"/>
  <c r="F852" i="76"/>
  <c r="F915" i="76"/>
  <c r="F954" i="76"/>
  <c r="F986" i="76"/>
  <c r="F1018" i="76"/>
  <c r="F1050" i="76"/>
  <c r="F1082" i="76"/>
  <c r="F1114" i="76"/>
  <c r="F1146" i="76"/>
  <c r="F1178" i="76"/>
  <c r="F1210" i="76"/>
  <c r="F1242" i="76"/>
  <c r="F333" i="76"/>
  <c r="F711" i="76"/>
  <c r="F786" i="76"/>
  <c r="F840" i="76"/>
  <c r="F910" i="76"/>
  <c r="F941" i="76"/>
  <c r="F972" i="76"/>
  <c r="F1004" i="76"/>
  <c r="F1036" i="76"/>
  <c r="F1068" i="76"/>
  <c r="F1100" i="76"/>
  <c r="F1132" i="76"/>
  <c r="F1164" i="76"/>
  <c r="F1196" i="76"/>
  <c r="F1228" i="76"/>
  <c r="F1260" i="76"/>
  <c r="F595" i="76"/>
  <c r="F752" i="76"/>
  <c r="F802" i="76"/>
  <c r="F870" i="76"/>
  <c r="F918" i="76"/>
  <c r="F947" i="76"/>
  <c r="F979" i="76"/>
  <c r="F1011" i="76"/>
  <c r="F1043" i="76"/>
  <c r="F1075" i="76"/>
  <c r="F1107" i="76"/>
  <c r="F1139" i="76"/>
  <c r="F1171" i="76"/>
  <c r="F1203" i="76"/>
  <c r="F1235" i="76"/>
  <c r="F1267" i="76"/>
  <c r="F1299" i="76"/>
  <c r="F559" i="76"/>
  <c r="F787" i="76"/>
  <c r="F924" i="76"/>
  <c r="F1001" i="76"/>
  <c r="F1047" i="76"/>
  <c r="F1093" i="76"/>
  <c r="F1152" i="76"/>
  <c r="F1198" i="76"/>
  <c r="F563" i="76"/>
  <c r="F776" i="76"/>
  <c r="F821" i="76"/>
  <c r="F936" i="76"/>
  <c r="F950" i="76"/>
  <c r="F1448" i="76"/>
  <c r="F150" i="76"/>
  <c r="F444" i="76"/>
  <c r="F576" i="76"/>
  <c r="F569" i="76"/>
  <c r="F637" i="76"/>
  <c r="F431" i="76"/>
  <c r="F666" i="76"/>
  <c r="F407" i="76"/>
  <c r="F676" i="76"/>
  <c r="F376" i="76"/>
  <c r="F665" i="76"/>
  <c r="F793" i="76"/>
  <c r="F710" i="76"/>
  <c r="F881" i="76"/>
  <c r="F717" i="76"/>
  <c r="F851" i="76"/>
  <c r="F628" i="76"/>
  <c r="F834" i="76"/>
  <c r="F898" i="76"/>
  <c r="F573" i="76"/>
  <c r="F709" i="76"/>
  <c r="F805" i="76"/>
  <c r="F871" i="76"/>
  <c r="F935" i="76"/>
  <c r="F612" i="76"/>
  <c r="F703" i="76"/>
  <c r="F807" i="76"/>
  <c r="F868" i="76"/>
  <c r="F926" i="76"/>
  <c r="F962" i="76"/>
  <c r="F994" i="76"/>
  <c r="F1026" i="76"/>
  <c r="F1058" i="76"/>
  <c r="F1090" i="76"/>
  <c r="F1122" i="76"/>
  <c r="F1154" i="76"/>
  <c r="F1186" i="76"/>
  <c r="F1218" i="76"/>
  <c r="F1250" i="76"/>
  <c r="F438" i="76"/>
  <c r="F743" i="76"/>
  <c r="F797" i="76"/>
  <c r="F856" i="76"/>
  <c r="F921" i="76"/>
  <c r="F948" i="76"/>
  <c r="F980" i="76"/>
  <c r="F1012" i="76"/>
  <c r="F1044" i="76"/>
  <c r="F1076" i="76"/>
  <c r="F1108" i="76"/>
  <c r="F1140" i="76"/>
  <c r="F1172" i="76"/>
  <c r="F1204" i="76"/>
  <c r="F1236" i="76"/>
  <c r="F423" i="76"/>
  <c r="F619" i="76"/>
  <c r="F757" i="76"/>
  <c r="F822" i="76"/>
  <c r="F886" i="76"/>
  <c r="F929" i="76"/>
  <c r="F955" i="76"/>
  <c r="F987" i="76"/>
  <c r="F1019" i="76"/>
  <c r="F1051" i="76"/>
  <c r="F1083" i="76"/>
  <c r="F1115" i="76"/>
  <c r="F1147" i="76"/>
  <c r="F1179" i="76"/>
  <c r="F1211" i="76"/>
  <c r="F1243" i="76"/>
  <c r="F1275" i="76"/>
  <c r="F1307" i="76"/>
  <c r="F580" i="76"/>
  <c r="F846" i="76"/>
  <c r="F960" i="76"/>
  <c r="F1006" i="76"/>
  <c r="F306" i="76"/>
  <c r="F342" i="76"/>
  <c r="F389" i="76"/>
  <c r="F381" i="76"/>
  <c r="F723" i="76"/>
  <c r="F491" i="76"/>
  <c r="F698" i="76"/>
  <c r="F539" i="76"/>
  <c r="F708" i="76"/>
  <c r="F496" i="76"/>
  <c r="F697" i="76"/>
  <c r="F447" i="76"/>
  <c r="F778" i="76"/>
  <c r="F151" i="76"/>
  <c r="F760" i="76"/>
  <c r="F883" i="76"/>
  <c r="F680" i="76"/>
  <c r="F850" i="76"/>
  <c r="F130" i="76"/>
  <c r="F621" i="76"/>
  <c r="F741" i="76"/>
  <c r="F823" i="76"/>
  <c r="F887" i="76"/>
  <c r="F161" i="76"/>
  <c r="F636" i="76"/>
  <c r="F735" i="76"/>
  <c r="F820" i="76"/>
  <c r="F884" i="76"/>
  <c r="F937" i="76"/>
  <c r="F970" i="76"/>
  <c r="F1002" i="76"/>
  <c r="F1034" i="76"/>
  <c r="F1066" i="76"/>
  <c r="F1098" i="76"/>
  <c r="F1130" i="76"/>
  <c r="F1162" i="76"/>
  <c r="F1194" i="76"/>
  <c r="F1226" i="76"/>
  <c r="F14" i="76"/>
  <c r="F564" i="76"/>
  <c r="F764" i="76"/>
  <c r="F808" i="76"/>
  <c r="F872" i="76"/>
  <c r="F930" i="76"/>
  <c r="F956" i="76"/>
  <c r="F988" i="76"/>
  <c r="F1020" i="76"/>
  <c r="F1052" i="76"/>
  <c r="F1084" i="76"/>
  <c r="F1116" i="76"/>
  <c r="F1148" i="76"/>
  <c r="F1180" i="76"/>
  <c r="F1212" i="76"/>
  <c r="F1244" i="76"/>
  <c r="F490" i="76"/>
  <c r="F688" i="76"/>
  <c r="F780" i="76"/>
  <c r="F838" i="76"/>
  <c r="F902" i="76"/>
  <c r="F938" i="76"/>
  <c r="F963" i="76"/>
  <c r="F995" i="76"/>
  <c r="F1027" i="76"/>
  <c r="F1059" i="76"/>
  <c r="F1091" i="76"/>
  <c r="F1123" i="76"/>
  <c r="F1155" i="76"/>
  <c r="F1187" i="76"/>
  <c r="F1219" i="76"/>
  <c r="F1251" i="76"/>
  <c r="F1283" i="76"/>
  <c r="F1315" i="76"/>
  <c r="F686" i="76"/>
  <c r="F861" i="76"/>
  <c r="F965" i="76"/>
  <c r="F1024" i="76"/>
  <c r="F1070" i="76"/>
  <c r="F1129" i="76"/>
  <c r="F1175" i="76"/>
  <c r="F1221" i="76"/>
  <c r="F718" i="76"/>
  <c r="F799" i="76"/>
  <c r="F877" i="76"/>
  <c r="F942" i="76"/>
  <c r="F973" i="76"/>
  <c r="F554" i="76"/>
  <c r="F730" i="76"/>
  <c r="F729" i="76"/>
  <c r="F795" i="76"/>
  <c r="F339" i="76"/>
  <c r="F903" i="76"/>
  <c r="F836" i="76"/>
  <c r="F1010" i="76"/>
  <c r="F1138" i="76"/>
  <c r="F184" i="76"/>
  <c r="F888" i="76"/>
  <c r="F1028" i="76"/>
  <c r="F1156" i="76"/>
  <c r="F531" i="76"/>
  <c r="F907" i="76"/>
  <c r="F1035" i="76"/>
  <c r="F1163" i="76"/>
  <c r="F1291" i="76"/>
  <c r="F983" i="76"/>
  <c r="F1111" i="76"/>
  <c r="F1216" i="76"/>
  <c r="F782" i="76"/>
  <c r="F939" i="76"/>
  <c r="F1009" i="76"/>
  <c r="F1055" i="76"/>
  <c r="F1101" i="76"/>
  <c r="F1160" i="76"/>
  <c r="F1206" i="76"/>
  <c r="F624" i="76"/>
  <c r="F766" i="76"/>
  <c r="F894" i="76"/>
  <c r="F928" i="76"/>
  <c r="F966" i="76"/>
  <c r="F1025" i="76"/>
  <c r="F1071" i="76"/>
  <c r="F1117" i="76"/>
  <c r="F1176" i="76"/>
  <c r="F1222" i="76"/>
  <c r="F415" i="76"/>
  <c r="F702" i="76"/>
  <c r="F880" i="76"/>
  <c r="F917" i="76"/>
  <c r="F977" i="76"/>
  <c r="F1023" i="76"/>
  <c r="F1069" i="76"/>
  <c r="F1128" i="76"/>
  <c r="F1174" i="76"/>
  <c r="F1233" i="76"/>
  <c r="F1268" i="76"/>
  <c r="F1310" i="76"/>
  <c r="F1340" i="76"/>
  <c r="F845" i="76"/>
  <c r="F957" i="76"/>
  <c r="F1080" i="76"/>
  <c r="F1167" i="76"/>
  <c r="F1261" i="76"/>
  <c r="F1322" i="76"/>
  <c r="F1358" i="76"/>
  <c r="F1390" i="76"/>
  <c r="F1422" i="76"/>
  <c r="F1454" i="76"/>
  <c r="F1486" i="76"/>
  <c r="F719" i="76"/>
  <c r="F913" i="76"/>
  <c r="F1040" i="76"/>
  <c r="F1127" i="76"/>
  <c r="F1229" i="76"/>
  <c r="F704" i="76"/>
  <c r="F949" i="76"/>
  <c r="F1072" i="76"/>
  <c r="F1159" i="76"/>
  <c r="F1257" i="76"/>
  <c r="F1273" i="76"/>
  <c r="F1319" i="76"/>
  <c r="F1349" i="76"/>
  <c r="F1381" i="76"/>
  <c r="F1413" i="76"/>
  <c r="F1445" i="76"/>
  <c r="F1477" i="76"/>
  <c r="F1509" i="76"/>
  <c r="F944" i="76"/>
  <c r="F1057" i="76"/>
  <c r="F1149" i="76"/>
  <c r="F1241" i="76"/>
  <c r="F765" i="76"/>
  <c r="F916" i="76"/>
  <c r="F1022" i="76"/>
  <c r="F1145" i="76"/>
  <c r="F1231" i="76"/>
  <c r="F1280" i="76"/>
  <c r="F1303" i="76"/>
  <c r="F1343" i="76"/>
  <c r="F1375" i="76"/>
  <c r="F1407" i="76"/>
  <c r="F1439" i="76"/>
  <c r="F1471" i="76"/>
  <c r="F1503" i="76"/>
  <c r="F1049" i="76"/>
  <c r="F1177" i="76"/>
  <c r="F1316" i="76"/>
  <c r="F1393" i="76"/>
  <c r="F591" i="76"/>
  <c r="F864" i="76"/>
  <c r="F1033" i="76"/>
  <c r="F1125" i="76"/>
  <c r="F1253" i="76"/>
  <c r="F1276" i="76"/>
  <c r="F1338" i="76"/>
  <c r="F1372" i="76"/>
  <c r="F1404" i="76"/>
  <c r="F1436" i="76"/>
  <c r="F1468" i="76"/>
  <c r="F1500" i="76"/>
  <c r="F896" i="76"/>
  <c r="F1224" i="76"/>
  <c r="F1293" i="76"/>
  <c r="F1318" i="76"/>
  <c r="F1377" i="76"/>
  <c r="F1417" i="76"/>
  <c r="F1491" i="76"/>
  <c r="F1337" i="76"/>
  <c r="F1015" i="76"/>
  <c r="F1490" i="76"/>
  <c r="F1505" i="76"/>
  <c r="F1434" i="76"/>
  <c r="F1402" i="76"/>
  <c r="F1370" i="76"/>
  <c r="F1184" i="76"/>
  <c r="F160" i="76"/>
  <c r="F566" i="76"/>
  <c r="F603" i="76"/>
  <c r="F607" i="76"/>
  <c r="F295" i="76"/>
  <c r="F643" i="76"/>
  <c r="F406" i="76"/>
  <c r="F900" i="76"/>
  <c r="F1042" i="76"/>
  <c r="F1170" i="76"/>
  <c r="F679" i="76"/>
  <c r="F932" i="76"/>
  <c r="F1060" i="76"/>
  <c r="F1188" i="76"/>
  <c r="F720" i="76"/>
  <c r="F940" i="76"/>
  <c r="F1067" i="76"/>
  <c r="F1195" i="76"/>
  <c r="F470" i="76"/>
  <c r="F1029" i="76"/>
  <c r="F1134" i="76"/>
  <c r="F500" i="76"/>
  <c r="F816" i="76"/>
  <c r="F945" i="76"/>
  <c r="F1014" i="76"/>
  <c r="F1073" i="76"/>
  <c r="F1119" i="76"/>
  <c r="F1165" i="76"/>
  <c r="F231" i="76"/>
  <c r="F635" i="76"/>
  <c r="F812" i="76"/>
  <c r="F904" i="76"/>
  <c r="F931" i="76"/>
  <c r="F984" i="76"/>
  <c r="F1030" i="76"/>
  <c r="F1089" i="76"/>
  <c r="F1135" i="76"/>
  <c r="F1181" i="76"/>
  <c r="F154" i="76"/>
  <c r="F532" i="76"/>
  <c r="F779" i="76"/>
  <c r="F885" i="76"/>
  <c r="F920" i="76"/>
  <c r="F982" i="76"/>
  <c r="F1041" i="76"/>
  <c r="F1087" i="76"/>
  <c r="F1133" i="76"/>
  <c r="F1192" i="76"/>
  <c r="F1238" i="76"/>
  <c r="F1279" i="76"/>
  <c r="F1312" i="76"/>
  <c r="F516" i="76"/>
  <c r="F876" i="76"/>
  <c r="F993" i="76"/>
  <c r="F1085" i="76"/>
  <c r="F1208" i="76"/>
  <c r="F1285" i="76"/>
  <c r="F1333" i="76"/>
  <c r="F1366" i="76"/>
  <c r="F1398" i="76"/>
  <c r="F1430" i="76"/>
  <c r="F1462" i="76"/>
  <c r="F1494" i="76"/>
  <c r="F771" i="76"/>
  <c r="F953" i="76"/>
  <c r="F1045" i="76"/>
  <c r="F1168" i="76"/>
  <c r="F1254" i="76"/>
  <c r="F829" i="76"/>
  <c r="F985" i="76"/>
  <c r="F1077" i="76"/>
  <c r="F1200" i="76"/>
  <c r="F1262" i="76"/>
  <c r="F1292" i="76"/>
  <c r="F1321" i="76"/>
  <c r="F1357" i="76"/>
  <c r="F1389" i="76"/>
  <c r="F1421" i="76"/>
  <c r="F1453" i="76"/>
  <c r="F1485" i="76"/>
  <c r="F798" i="76"/>
  <c r="F975" i="76"/>
  <c r="F1062" i="76"/>
  <c r="F1185" i="76"/>
  <c r="F215" i="76"/>
  <c r="F788" i="76"/>
  <c r="F976" i="76"/>
  <c r="F1063" i="76"/>
  <c r="F1150" i="76"/>
  <c r="F1247" i="76"/>
  <c r="F1282" i="76"/>
  <c r="F1305" i="76"/>
  <c r="F1351" i="76"/>
  <c r="F1383" i="76"/>
  <c r="F1415" i="76"/>
  <c r="F1447" i="76"/>
  <c r="F1479" i="76"/>
  <c r="F734" i="76"/>
  <c r="F1054" i="76"/>
  <c r="F1182" i="76"/>
  <c r="F1320" i="76"/>
  <c r="F1425" i="76"/>
  <c r="F625" i="76"/>
  <c r="F951" i="76"/>
  <c r="F1038" i="76"/>
  <c r="F1161" i="76"/>
  <c r="F1258" i="76"/>
  <c r="F1278" i="76"/>
  <c r="F1348" i="76"/>
  <c r="F1380" i="76"/>
  <c r="F1412" i="76"/>
  <c r="F1444" i="76"/>
  <c r="F1476" i="76"/>
  <c r="F1508" i="76"/>
  <c r="F967" i="76"/>
  <c r="F1232" i="76"/>
  <c r="F1295" i="76"/>
  <c r="F1331" i="76"/>
  <c r="F1385" i="76"/>
  <c r="F1449" i="76"/>
  <c r="F1475" i="76"/>
  <c r="F828" i="76"/>
  <c r="F1474" i="76"/>
  <c r="F1288" i="76"/>
  <c r="F1457" i="76"/>
  <c r="F1426" i="76"/>
  <c r="F1394" i="76"/>
  <c r="F1362" i="76"/>
  <c r="F1102" i="76"/>
  <c r="F451" i="76"/>
  <c r="F66" i="76"/>
  <c r="F740" i="76"/>
  <c r="F817" i="76"/>
  <c r="F744" i="76"/>
  <c r="F772" i="76"/>
  <c r="F658" i="76"/>
  <c r="F946" i="76"/>
  <c r="F1074" i="76"/>
  <c r="F1202" i="76"/>
  <c r="F775" i="76"/>
  <c r="F964" i="76"/>
  <c r="F1092" i="76"/>
  <c r="F1220" i="76"/>
  <c r="F791" i="76"/>
  <c r="F971" i="76"/>
  <c r="F1099" i="76"/>
  <c r="F1227" i="76"/>
  <c r="F727" i="76"/>
  <c r="F1065" i="76"/>
  <c r="F1157" i="76"/>
  <c r="F687" i="76"/>
  <c r="F862" i="76"/>
  <c r="F968" i="76"/>
  <c r="F1032" i="76"/>
  <c r="F1078" i="76"/>
  <c r="F1137" i="76"/>
  <c r="F1183" i="76"/>
  <c r="F312" i="76"/>
  <c r="F647" i="76"/>
  <c r="F848" i="76"/>
  <c r="F922" i="76"/>
  <c r="F934" i="76"/>
  <c r="F989" i="76"/>
  <c r="F1048" i="76"/>
  <c r="F1094" i="76"/>
  <c r="F1153" i="76"/>
  <c r="F1199" i="76"/>
  <c r="F248" i="76"/>
  <c r="F627" i="76"/>
  <c r="F813" i="76"/>
  <c r="F905" i="76"/>
  <c r="F923" i="76"/>
  <c r="F1000" i="76"/>
  <c r="F1046" i="76"/>
  <c r="F1105" i="76"/>
  <c r="F1151" i="76"/>
  <c r="F1197" i="76"/>
  <c r="F1264" i="76"/>
  <c r="F1290" i="76"/>
  <c r="F1324" i="76"/>
  <c r="F695" i="76"/>
  <c r="F912" i="76"/>
  <c r="F998" i="76"/>
  <c r="F1121" i="76"/>
  <c r="F1245" i="76"/>
  <c r="F1287" i="76"/>
  <c r="F1342" i="76"/>
  <c r="F1374" i="76"/>
  <c r="F1406" i="76"/>
  <c r="F1438" i="76"/>
  <c r="F1470" i="76"/>
  <c r="F1502" i="76"/>
  <c r="F837" i="76"/>
  <c r="F958" i="76"/>
  <c r="F1081" i="76"/>
  <c r="F1173" i="76"/>
  <c r="F336" i="76"/>
  <c r="F860" i="76"/>
  <c r="F990" i="76"/>
  <c r="F1113" i="76"/>
  <c r="F1205" i="76"/>
  <c r="F1269" i="76"/>
  <c r="F1294" i="76"/>
  <c r="F1330" i="76"/>
  <c r="F1365" i="76"/>
  <c r="F1397" i="76"/>
  <c r="F1429" i="76"/>
  <c r="F1461" i="76"/>
  <c r="F1493" i="76"/>
  <c r="F830" i="76"/>
  <c r="F1016" i="76"/>
  <c r="F1103" i="76"/>
  <c r="F1190" i="76"/>
  <c r="F359" i="76"/>
  <c r="F832" i="76"/>
  <c r="F981" i="76"/>
  <c r="F1104" i="76"/>
  <c r="F1191" i="76"/>
  <c r="F1255" i="76"/>
  <c r="F1284" i="76"/>
  <c r="F1325" i="76"/>
  <c r="F1359" i="76"/>
  <c r="F1391" i="76"/>
  <c r="F1423" i="76"/>
  <c r="F1455" i="76"/>
  <c r="F1487" i="76"/>
  <c r="F814" i="76"/>
  <c r="F1095" i="76"/>
  <c r="F1239" i="76"/>
  <c r="F1353" i="76"/>
  <c r="F1433" i="76"/>
  <c r="F670" i="76"/>
  <c r="F992" i="76"/>
  <c r="F1079" i="76"/>
  <c r="F1166" i="76"/>
  <c r="F1272" i="76"/>
  <c r="F1327" i="76"/>
  <c r="F1356" i="76"/>
  <c r="F1388" i="76"/>
  <c r="F1420" i="76"/>
  <c r="F1452" i="76"/>
  <c r="F1484" i="76"/>
  <c r="F596" i="76"/>
  <c r="F1008" i="76"/>
  <c r="F1256" i="76"/>
  <c r="F1297" i="76"/>
  <c r="F1345" i="76"/>
  <c r="F1401" i="76"/>
  <c r="F1459" i="76"/>
  <c r="F1237" i="76"/>
  <c r="F1506" i="76"/>
  <c r="F1458" i="76"/>
  <c r="F1277" i="76"/>
  <c r="F1489" i="76"/>
  <c r="F1450" i="76"/>
  <c r="F1418" i="76"/>
  <c r="F1386" i="76"/>
  <c r="F1354" i="76"/>
  <c r="F1281" i="76"/>
  <c r="F1056" i="76"/>
  <c r="F525" i="76"/>
  <c r="F978" i="76"/>
  <c r="F996" i="76"/>
  <c r="F1003" i="76"/>
  <c r="F1088" i="76"/>
  <c r="F991" i="76"/>
  <c r="F1201" i="76"/>
  <c r="F925" i="76"/>
  <c r="F1112" i="76"/>
  <c r="F672" i="76"/>
  <c r="F1005" i="76"/>
  <c r="F1215" i="76"/>
  <c r="F736" i="76"/>
  <c r="F1248" i="76"/>
  <c r="F1414" i="76"/>
  <c r="F878" i="76"/>
  <c r="F663" i="76"/>
  <c r="F1230" i="76"/>
  <c r="F1373" i="76"/>
  <c r="F1501" i="76"/>
  <c r="F1214" i="76"/>
  <c r="F1109" i="76"/>
  <c r="F1336" i="76"/>
  <c r="F1463" i="76"/>
  <c r="F1263" i="76"/>
  <c r="F997" i="76"/>
  <c r="F1329" i="76"/>
  <c r="F1460" i="76"/>
  <c r="F1270" i="76"/>
  <c r="F1442" i="76"/>
  <c r="F1246" i="76"/>
  <c r="F473" i="76"/>
  <c r="F866" i="76"/>
  <c r="F1106" i="76"/>
  <c r="F1124" i="76"/>
  <c r="F1131" i="76"/>
  <c r="F1193" i="76"/>
  <c r="F1037" i="76"/>
  <c r="F527" i="76"/>
  <c r="F961" i="76"/>
  <c r="F1158" i="76"/>
  <c r="F844" i="76"/>
  <c r="F1064" i="76"/>
  <c r="F1266" i="76"/>
  <c r="F952" i="76"/>
  <c r="F1289" i="76"/>
  <c r="F1446" i="76"/>
  <c r="F999" i="76"/>
  <c r="F901" i="76"/>
  <c r="F1271" i="76"/>
  <c r="F1405" i="76"/>
  <c r="F909" i="76"/>
  <c r="F750" i="76"/>
  <c r="F1223" i="76"/>
  <c r="F1367" i="76"/>
  <c r="F1495" i="76"/>
  <c r="F1361" i="76"/>
  <c r="F1120" i="76"/>
  <c r="F1364" i="76"/>
  <c r="F1492" i="76"/>
  <c r="F1314" i="76"/>
  <c r="F1143" i="76"/>
  <c r="F1410" i="76"/>
  <c r="F974" i="76"/>
  <c r="F551" i="76"/>
  <c r="F839" i="76"/>
  <c r="F1234" i="76"/>
  <c r="F1252" i="76"/>
  <c r="F1259" i="76"/>
  <c r="F758" i="76"/>
  <c r="F1096" i="76"/>
  <c r="F751" i="76"/>
  <c r="F1007" i="76"/>
  <c r="F1217" i="76"/>
  <c r="F914" i="76"/>
  <c r="F1110" i="76"/>
  <c r="F1301" i="76"/>
  <c r="F1039" i="76"/>
  <c r="F1350" i="76"/>
  <c r="F1478" i="76"/>
  <c r="F1086" i="76"/>
  <c r="F1031" i="76"/>
  <c r="F1317" i="76"/>
  <c r="F1437" i="76"/>
  <c r="F1021" i="76"/>
  <c r="F893" i="76"/>
  <c r="F1265" i="76"/>
  <c r="F1399" i="76"/>
  <c r="F1013" i="76"/>
  <c r="F1441" i="76"/>
  <c r="F1207" i="76"/>
  <c r="F1396" i="76"/>
  <c r="F768" i="76"/>
  <c r="F1369" i="76"/>
  <c r="F1213" i="76"/>
  <c r="F1378" i="76"/>
  <c r="F854" i="76"/>
  <c r="F853" i="76"/>
  <c r="F1169" i="76"/>
  <c r="F1510" i="76"/>
  <c r="F1469" i="76"/>
  <c r="F1431" i="76"/>
  <c r="F1428" i="76"/>
  <c r="F549" i="76"/>
  <c r="F892" i="76"/>
  <c r="F1053" i="76"/>
  <c r="F1332" i="76"/>
  <c r="F1225" i="76"/>
  <c r="F1144" i="76"/>
  <c r="F1136" i="76"/>
  <c r="F1141" i="76"/>
  <c r="F1473" i="76"/>
  <c r="F759" i="76"/>
  <c r="F933" i="76"/>
  <c r="F374" i="76"/>
  <c r="F1126" i="76"/>
  <c r="F1118" i="76"/>
  <c r="F1017" i="76"/>
  <c r="F790" i="76"/>
  <c r="F1409" i="76"/>
  <c r="F1346" i="76"/>
  <c r="F1286" i="76"/>
  <c r="F1142" i="76"/>
  <c r="F1341" i="76"/>
  <c r="F824" i="76"/>
  <c r="F1507" i="76"/>
  <c r="F1382" i="76"/>
  <c r="E25" i="72"/>
  <c r="R25" i="72" s="1"/>
  <c r="E27" i="63" s="1"/>
  <c r="S26" i="72"/>
  <c r="AK41" i="68"/>
  <c r="D15" i="67" s="1"/>
  <c r="AM59" i="68"/>
  <c r="AM40" i="68"/>
  <c r="AJ66" i="68"/>
  <c r="AM60" i="68"/>
  <c r="F26" i="67" s="1"/>
  <c r="AJ60" i="68"/>
  <c r="C26" i="67" s="1"/>
  <c r="AM47" i="68"/>
  <c r="F21" i="67" s="1"/>
  <c r="E26" i="72"/>
  <c r="R26" i="72" s="1"/>
  <c r="E28" i="63" s="1"/>
  <c r="F32" i="72"/>
  <c r="E32" i="72" s="1"/>
  <c r="R32" i="72" s="1"/>
  <c r="E34" i="63" s="1"/>
  <c r="F207" i="76"/>
  <c r="F25" i="76"/>
  <c r="F290" i="76"/>
  <c r="F226" i="76"/>
  <c r="F165" i="76"/>
  <c r="F309" i="76"/>
  <c r="F245" i="76"/>
  <c r="F181" i="76"/>
  <c r="F70" i="76"/>
  <c r="F270" i="76"/>
  <c r="F190" i="76"/>
  <c r="F316" i="76"/>
  <c r="F236" i="76"/>
  <c r="F89" i="76"/>
  <c r="F106" i="76"/>
  <c r="F97" i="76"/>
  <c r="F103" i="76"/>
  <c r="F102" i="76"/>
  <c r="F144" i="76"/>
  <c r="F64" i="76"/>
  <c r="F75" i="76"/>
  <c r="F52" i="76"/>
  <c r="F18" i="76"/>
  <c r="F1408" i="76"/>
  <c r="F1451" i="76"/>
  <c r="F1427" i="76"/>
  <c r="F1432" i="76"/>
  <c r="AM41" i="68"/>
  <c r="F15" i="67" s="1"/>
  <c r="AK66" i="68"/>
  <c r="E39" i="72"/>
  <c r="R39" i="72" s="1"/>
  <c r="F41" i="63" s="1"/>
  <c r="F1352" i="76"/>
  <c r="F869" i="76"/>
  <c r="F1249" i="76"/>
  <c r="F1360" i="76"/>
  <c r="F1334" i="76"/>
  <c r="F1384" i="76"/>
  <c r="F1304" i="76"/>
  <c r="F1440" i="76"/>
  <c r="F1465" i="76"/>
  <c r="F1467" i="76"/>
  <c r="F1326" i="76"/>
  <c r="F1306" i="76"/>
  <c r="F1296" i="76"/>
  <c r="F26" i="76"/>
  <c r="F20" i="76"/>
  <c r="F60" i="76"/>
  <c r="F51" i="76"/>
  <c r="F91" i="76"/>
  <c r="F24" i="76"/>
  <c r="F72" i="76"/>
  <c r="F112" i="76"/>
  <c r="F152" i="76"/>
  <c r="F62" i="76"/>
  <c r="F126" i="76"/>
  <c r="F53" i="76"/>
  <c r="F105" i="76"/>
  <c r="F38" i="76"/>
  <c r="F118" i="76"/>
  <c r="F74" i="76"/>
  <c r="F110" i="76"/>
  <c r="F153" i="76"/>
  <c r="F155" i="76"/>
  <c r="F204" i="76"/>
  <c r="F244" i="76"/>
  <c r="F292" i="76"/>
  <c r="F90" i="76"/>
  <c r="F147" i="76"/>
  <c r="F198" i="76"/>
  <c r="F238" i="76"/>
  <c r="F278" i="76"/>
  <c r="F326" i="76"/>
  <c r="F109" i="76"/>
  <c r="F148" i="76"/>
  <c r="F189" i="76"/>
  <c r="F221" i="76"/>
  <c r="F253" i="76"/>
  <c r="F285" i="76"/>
  <c r="F317" i="76"/>
  <c r="F92" i="76"/>
  <c r="F167" i="76"/>
  <c r="F202" i="76"/>
  <c r="F234" i="76"/>
  <c r="F266" i="76"/>
  <c r="F298" i="76"/>
  <c r="F330" i="76"/>
  <c r="F61" i="76"/>
  <c r="F163" i="76"/>
  <c r="F223" i="76"/>
  <c r="F287" i="76"/>
  <c r="F348" i="76"/>
  <c r="F379" i="76"/>
  <c r="F411" i="76"/>
  <c r="F443" i="76"/>
  <c r="F54" i="76"/>
  <c r="F192" i="76"/>
  <c r="F256" i="76"/>
  <c r="F320" i="76"/>
  <c r="F345" i="76"/>
  <c r="F378" i="76"/>
  <c r="F410" i="76"/>
  <c r="F442" i="76"/>
  <c r="F474" i="76"/>
  <c r="F119" i="76"/>
  <c r="F225" i="76"/>
  <c r="F289" i="76"/>
  <c r="F349" i="76"/>
  <c r="F372" i="76"/>
  <c r="F404" i="76"/>
  <c r="F436" i="76"/>
  <c r="F468" i="76"/>
  <c r="F162" i="76"/>
  <c r="F1392" i="76"/>
  <c r="F1309" i="76"/>
  <c r="F1339" i="76"/>
  <c r="F1302" i="76"/>
  <c r="F1368" i="76"/>
  <c r="F1481" i="76"/>
  <c r="F1376" i="76"/>
  <c r="F1480" i="76"/>
  <c r="F1400" i="76"/>
  <c r="F1298" i="76"/>
  <c r="F1395" i="76"/>
  <c r="F1504" i="76"/>
  <c r="F969" i="76"/>
  <c r="F42" i="76"/>
  <c r="F44" i="76"/>
  <c r="F27" i="76"/>
  <c r="F67" i="76"/>
  <c r="F115" i="76"/>
  <c r="F48" i="76"/>
  <c r="F88" i="76"/>
  <c r="F136" i="76"/>
  <c r="F33" i="76"/>
  <c r="F100" i="76"/>
  <c r="F31" i="76"/>
  <c r="F73" i="76"/>
  <c r="F125" i="76"/>
  <c r="F95" i="76"/>
  <c r="F13" i="76"/>
  <c r="F78" i="76"/>
  <c r="F133" i="76"/>
  <c r="F39" i="76"/>
  <c r="F180" i="76"/>
  <c r="F228" i="76"/>
  <c r="F268" i="76"/>
  <c r="F308" i="76"/>
  <c r="F143" i="76"/>
  <c r="F177" i="76"/>
  <c r="F214" i="76"/>
  <c r="F262" i="76"/>
  <c r="F302" i="76"/>
  <c r="F65" i="76"/>
  <c r="F139" i="76"/>
  <c r="F176" i="76"/>
  <c r="F205" i="76"/>
  <c r="F237" i="76"/>
  <c r="F269" i="76"/>
  <c r="F301" i="76"/>
  <c r="F37" i="76"/>
  <c r="F132" i="76"/>
  <c r="F186" i="76"/>
  <c r="F218" i="76"/>
  <c r="F250" i="76"/>
  <c r="F282" i="76"/>
  <c r="F314" i="76"/>
  <c r="F346" i="76"/>
  <c r="F114" i="76"/>
  <c r="F191" i="76"/>
  <c r="F255" i="76"/>
  <c r="F319" i="76"/>
  <c r="F363" i="76"/>
  <c r="F395" i="76"/>
  <c r="F427" i="76"/>
  <c r="F459" i="76"/>
  <c r="F156" i="76"/>
  <c r="F224" i="76"/>
  <c r="F288" i="76"/>
  <c r="F328" i="76"/>
  <c r="F362" i="76"/>
  <c r="F394" i="76"/>
  <c r="F426" i="76"/>
  <c r="F458" i="76"/>
  <c r="F77" i="76"/>
  <c r="F193" i="76"/>
  <c r="F257" i="76"/>
  <c r="F321" i="76"/>
  <c r="F356" i="76"/>
  <c r="F388" i="76"/>
  <c r="F420" i="76"/>
  <c r="F452" i="76"/>
  <c r="F86" i="76"/>
  <c r="F187" i="76"/>
  <c r="D19" i="77"/>
  <c r="E37" i="63" s="1"/>
  <c r="C18" i="77"/>
  <c r="D29" i="63" s="1"/>
  <c r="D17" i="77"/>
  <c r="C19" i="77"/>
  <c r="D37" i="63" s="1"/>
  <c r="C17" i="77"/>
  <c r="D19" i="63"/>
  <c r="C46" i="71"/>
  <c r="P62" i="68"/>
  <c r="P42" i="68"/>
  <c r="P7" i="68"/>
  <c r="P24" i="68" s="1"/>
  <c r="P3" i="68"/>
  <c r="P20" i="68" s="1"/>
  <c r="P61" i="68"/>
  <c r="P41" i="68"/>
  <c r="P58" i="68"/>
  <c r="P38" i="68"/>
  <c r="P8" i="68"/>
  <c r="P9" i="68"/>
  <c r="P26" i="68" s="1"/>
  <c r="P40" i="68"/>
  <c r="P39" i="68"/>
  <c r="P59" i="68"/>
  <c r="P35" i="68"/>
  <c r="P2" i="68"/>
  <c r="P37" i="68"/>
  <c r="P36" i="68"/>
  <c r="P6" i="68"/>
  <c r="P23" i="68" s="1"/>
  <c r="P60" i="68"/>
  <c r="AR38" i="68" s="1"/>
  <c r="AR39" i="68" s="1"/>
  <c r="AR40" i="68" s="1"/>
  <c r="P57" i="68"/>
  <c r="P55" i="68"/>
  <c r="P56" i="68"/>
  <c r="P5" i="68"/>
  <c r="P22" i="68" s="1"/>
  <c r="P4" i="68"/>
  <c r="P21" i="68" s="1"/>
  <c r="O62" i="68"/>
  <c r="O42" i="68"/>
  <c r="O27" i="68"/>
  <c r="O7" i="68"/>
  <c r="O24" i="68" s="1"/>
  <c r="O3" i="68"/>
  <c r="O20" i="68" s="1"/>
  <c r="O61" i="68"/>
  <c r="O41" i="68"/>
  <c r="O58" i="68"/>
  <c r="O38" i="68"/>
  <c r="O56" i="68"/>
  <c r="O2" i="68"/>
  <c r="O55" i="68"/>
  <c r="O6" i="68"/>
  <c r="O23" i="68" s="1"/>
  <c r="O10" i="68"/>
  <c r="O37" i="68"/>
  <c r="O35" i="68"/>
  <c r="O8" i="68"/>
  <c r="O25" i="68" s="1"/>
  <c r="O57" i="68"/>
  <c r="O5" i="68"/>
  <c r="O22" i="68" s="1"/>
  <c r="O9" i="68"/>
  <c r="O26" i="68" s="1"/>
  <c r="O4" i="68"/>
  <c r="O21" i="68" s="1"/>
  <c r="O59" i="68"/>
  <c r="O40" i="68"/>
  <c r="O36" i="68"/>
  <c r="AI72" i="68"/>
  <c r="O39" i="68"/>
  <c r="O60" i="68"/>
  <c r="AQ38" i="68" s="1"/>
  <c r="AQ39" i="68" s="1"/>
  <c r="AQ40" i="68" s="1"/>
  <c r="H10" i="72"/>
  <c r="V10" i="72" s="1"/>
  <c r="F24" i="72"/>
  <c r="I10" i="72"/>
  <c r="W10" i="72" s="1"/>
  <c r="F16" i="72"/>
  <c r="I11" i="72"/>
  <c r="W11" i="72" s="1"/>
  <c r="B1316" i="76"/>
  <c r="B1454" i="76"/>
  <c r="B1415" i="76"/>
  <c r="B1470" i="76"/>
  <c r="B986" i="76"/>
  <c r="B1318" i="76"/>
  <c r="B1422" i="76"/>
  <c r="B1508" i="76"/>
  <c r="B1068" i="76"/>
  <c r="B1494" i="76"/>
  <c r="B1380" i="76"/>
  <c r="B1280" i="76"/>
  <c r="B1027" i="76"/>
  <c r="B1414" i="76"/>
  <c r="B985" i="76"/>
  <c r="B1477" i="76"/>
  <c r="B1356" i="76"/>
  <c r="B981" i="76"/>
  <c r="B1323" i="76"/>
  <c r="B1405" i="76"/>
  <c r="B1267" i="76"/>
  <c r="B817" i="76"/>
  <c r="B1147" i="76"/>
  <c r="B807" i="76"/>
  <c r="B1479" i="76"/>
  <c r="B1290" i="76"/>
  <c r="B938" i="76"/>
  <c r="B1445" i="76"/>
  <c r="B1500" i="76"/>
  <c r="B1339" i="76"/>
  <c r="B1436" i="76"/>
  <c r="B1338" i="76"/>
  <c r="B1476" i="76"/>
  <c r="B1065" i="76"/>
  <c r="B1273" i="76"/>
  <c r="B969" i="76"/>
  <c r="B1462" i="76"/>
  <c r="B1366" i="76"/>
  <c r="B1260" i="76"/>
  <c r="B930" i="76"/>
  <c r="B1350" i="76"/>
  <c r="B866" i="76"/>
  <c r="B1342" i="76"/>
  <c r="B1193" i="76"/>
  <c r="B759" i="76"/>
  <c r="B1258" i="76"/>
  <c r="B1391" i="76"/>
  <c r="B1149" i="76"/>
  <c r="B411" i="76"/>
  <c r="B1051" i="76"/>
  <c r="B1469" i="76"/>
  <c r="B1389" i="76"/>
  <c r="B1274" i="76"/>
  <c r="B848" i="76"/>
  <c r="B1381" i="76"/>
  <c r="B1026" i="76"/>
  <c r="B1259" i="76"/>
  <c r="B1452" i="76"/>
  <c r="B785" i="76"/>
  <c r="B715" i="76"/>
  <c r="B1262" i="76"/>
  <c r="B795" i="76"/>
  <c r="B1234" i="76"/>
  <c r="B787" i="76"/>
  <c r="B1021" i="76"/>
  <c r="B1420" i="76"/>
  <c r="B1293" i="76"/>
  <c r="B1019" i="76"/>
  <c r="B1195" i="76"/>
  <c r="B1455" i="76"/>
  <c r="B1284" i="76"/>
  <c r="B1291" i="76"/>
  <c r="B943" i="76"/>
  <c r="B1485" i="76"/>
  <c r="B1382" i="76"/>
  <c r="B1073" i="76"/>
  <c r="B426" i="76"/>
  <c r="B1486" i="76"/>
  <c r="B1325" i="76"/>
  <c r="B1374" i="76"/>
  <c r="B1138" i="76"/>
  <c r="B1478" i="76"/>
  <c r="B1101" i="76"/>
  <c r="B1364" i="76"/>
  <c r="B706" i="76"/>
  <c r="B1399" i="76"/>
  <c r="B1428" i="76"/>
  <c r="B1398" i="76"/>
  <c r="B1218" i="76"/>
  <c r="B747" i="76"/>
  <c r="B1333" i="76"/>
  <c r="B1404" i="76"/>
  <c r="B611" i="76"/>
  <c r="B1510" i="76"/>
  <c r="B1307" i="76"/>
  <c r="B841" i="76"/>
  <c r="B825" i="76"/>
  <c r="B1349" i="76"/>
  <c r="B1060" i="76"/>
  <c r="B503" i="76"/>
  <c r="B1348" i="76"/>
  <c r="B635" i="76"/>
  <c r="B849" i="76"/>
  <c r="B1446" i="76"/>
  <c r="B1108" i="76"/>
  <c r="B1270" i="76"/>
  <c r="B1460" i="76"/>
  <c r="B1492" i="76"/>
  <c r="B1367" i="76"/>
  <c r="B1106" i="76"/>
  <c r="B1430" i="76"/>
  <c r="B1201" i="76"/>
  <c r="B1343" i="76"/>
  <c r="B1493" i="76"/>
  <c r="B1277" i="76"/>
  <c r="B1421" i="76"/>
  <c r="B1471" i="76"/>
  <c r="B1219" i="76"/>
  <c r="B1188" i="76"/>
  <c r="B1495" i="76"/>
  <c r="B1375" i="76"/>
  <c r="B1372" i="76"/>
  <c r="B1484" i="76"/>
  <c r="B1431" i="76"/>
  <c r="B880" i="76"/>
  <c r="B889" i="76"/>
  <c r="B1288" i="76"/>
  <c r="B1286" i="76"/>
  <c r="B1406" i="76"/>
  <c r="B944" i="76"/>
  <c r="B1468" i="76"/>
  <c r="B1383" i="76"/>
  <c r="B674" i="76"/>
  <c r="B1272" i="76"/>
  <c r="B1268" i="76"/>
  <c r="B638" i="76"/>
  <c r="B908" i="76"/>
  <c r="B1501" i="76"/>
  <c r="B1327" i="76"/>
  <c r="B1365" i="76"/>
  <c r="B964" i="76"/>
  <c r="B1097" i="76"/>
  <c r="B1423" i="76"/>
  <c r="B722" i="76"/>
  <c r="B1330" i="76"/>
  <c r="B1305" i="76"/>
  <c r="B1113" i="76"/>
  <c r="B1334" i="76"/>
  <c r="B1237" i="76"/>
  <c r="B1359" i="76"/>
  <c r="B1229" i="76"/>
  <c r="B1503" i="76"/>
  <c r="B1275" i="76"/>
  <c r="B1463" i="76"/>
  <c r="B579" i="76"/>
  <c r="B1438" i="76"/>
  <c r="B1502" i="76"/>
  <c r="B1351" i="76"/>
  <c r="B1388" i="76"/>
  <c r="B1179" i="76"/>
  <c r="B1331" i="76"/>
  <c r="B924" i="76"/>
  <c r="B1154" i="76"/>
  <c r="B1487" i="76"/>
  <c r="B1265" i="76"/>
  <c r="B1453" i="76"/>
  <c r="B1196" i="76"/>
  <c r="B1413" i="76"/>
  <c r="B1067" i="76"/>
  <c r="B1322" i="76"/>
  <c r="B1341" i="76"/>
  <c r="B1439" i="76"/>
  <c r="B1429" i="76"/>
  <c r="B1133" i="76"/>
  <c r="B1005" i="76"/>
  <c r="B882" i="76"/>
  <c r="B1092" i="76"/>
  <c r="B980" i="76"/>
  <c r="B1282" i="76"/>
  <c r="B1397" i="76"/>
  <c r="B1447" i="76"/>
  <c r="B515" i="76"/>
  <c r="B1412" i="76"/>
  <c r="B973" i="76"/>
  <c r="B1496" i="76"/>
  <c r="B1432" i="76"/>
  <c r="B1368" i="76"/>
  <c r="B1302" i="76"/>
  <c r="B1266" i="76"/>
  <c r="B1172" i="76"/>
  <c r="B962" i="76"/>
  <c r="B692" i="76"/>
  <c r="B1507" i="76"/>
  <c r="B1443" i="76"/>
  <c r="B1379" i="76"/>
  <c r="B1308" i="76"/>
  <c r="B1242" i="76"/>
  <c r="B1115" i="76"/>
  <c r="B46" i="76"/>
  <c r="B72" i="76"/>
  <c r="B71" i="76"/>
  <c r="B28" i="76"/>
  <c r="B92" i="76"/>
  <c r="B156" i="76"/>
  <c r="B136" i="76"/>
  <c r="B122" i="76"/>
  <c r="B83" i="76"/>
  <c r="B33" i="76"/>
  <c r="B121" i="76"/>
  <c r="B73" i="76"/>
  <c r="B172" i="76"/>
  <c r="B240" i="76"/>
  <c r="B304" i="76"/>
  <c r="B131" i="76"/>
  <c r="B226" i="76"/>
  <c r="B290" i="76"/>
  <c r="B97" i="76"/>
  <c r="B173" i="76"/>
  <c r="B233" i="76"/>
  <c r="B297" i="76"/>
  <c r="B80" i="76"/>
  <c r="B182" i="76"/>
  <c r="B246" i="76"/>
  <c r="B310" i="76"/>
  <c r="B137" i="76"/>
  <c r="B259" i="76"/>
  <c r="B347" i="76"/>
  <c r="B415" i="76"/>
  <c r="B43" i="76"/>
  <c r="B244" i="76"/>
  <c r="B358" i="76"/>
  <c r="B422" i="76"/>
  <c r="B34" i="76"/>
  <c r="B229" i="76"/>
  <c r="B339" i="76"/>
  <c r="B408" i="76"/>
  <c r="B472" i="76"/>
  <c r="B191" i="76"/>
  <c r="B319" i="76"/>
  <c r="B397" i="76"/>
  <c r="B461" i="76"/>
  <c r="B220" i="76"/>
  <c r="B386" i="76"/>
  <c r="B502" i="76"/>
  <c r="B572" i="76"/>
  <c r="B183" i="76"/>
  <c r="B377" i="76"/>
  <c r="B508" i="76"/>
  <c r="B574" i="76"/>
  <c r="B205" i="76"/>
  <c r="B388" i="76"/>
  <c r="B483" i="76"/>
  <c r="B557" i="76"/>
  <c r="B29" i="76"/>
  <c r="B331" i="76"/>
  <c r="B1390" i="76"/>
  <c r="B1472" i="76"/>
  <c r="B1408" i="76"/>
  <c r="B1344" i="76"/>
  <c r="B1220" i="76"/>
  <c r="B1090" i="76"/>
  <c r="B957" i="76"/>
  <c r="B1483" i="76"/>
  <c r="B1419" i="76"/>
  <c r="B1355" i="76"/>
  <c r="B884" i="76"/>
  <c r="B16" i="76"/>
  <c r="B15" i="76"/>
  <c r="B79" i="76"/>
  <c r="B36" i="76"/>
  <c r="B100" i="76"/>
  <c r="B164" i="76"/>
  <c r="B19" i="76"/>
  <c r="B133" i="76"/>
  <c r="B85" i="76"/>
  <c r="B49" i="76"/>
  <c r="B130" i="76"/>
  <c r="B77" i="76"/>
  <c r="B184" i="76"/>
  <c r="B248" i="76"/>
  <c r="B312" i="76"/>
  <c r="B150" i="76"/>
  <c r="B234" i="76"/>
  <c r="B298" i="76"/>
  <c r="B101" i="76"/>
  <c r="B175" i="76"/>
  <c r="B241" i="76"/>
  <c r="B305" i="76"/>
  <c r="B110" i="76"/>
  <c r="B190" i="76"/>
  <c r="B254" i="76"/>
  <c r="B318" i="76"/>
  <c r="B143" i="76"/>
  <c r="B275" i="76"/>
  <c r="B359" i="76"/>
  <c r="B423" i="76"/>
  <c r="B75" i="76"/>
  <c r="B260" i="76"/>
  <c r="B366" i="76"/>
  <c r="B430" i="76"/>
  <c r="B58" i="76"/>
  <c r="B245" i="76"/>
  <c r="B348" i="76"/>
  <c r="B416" i="76"/>
  <c r="B480" i="76"/>
  <c r="B207" i="76"/>
  <c r="B341" i="76"/>
  <c r="B405" i="76"/>
  <c r="B469" i="76"/>
  <c r="B252" i="76"/>
  <c r="B402" i="76"/>
  <c r="B516" i="76"/>
  <c r="B580" i="76"/>
  <c r="B215" i="76"/>
  <c r="B393" i="76"/>
  <c r="B518" i="76"/>
  <c r="B582" i="76"/>
  <c r="B237" i="76"/>
  <c r="B404" i="76"/>
  <c r="B494" i="76"/>
  <c r="B565" i="76"/>
  <c r="B54" i="76"/>
  <c r="B369" i="76"/>
  <c r="B932" i="76"/>
  <c r="B1461" i="76"/>
  <c r="B1010" i="76"/>
  <c r="B1488" i="76"/>
  <c r="B1424" i="76"/>
  <c r="B1360" i="76"/>
  <c r="B1337" i="76"/>
  <c r="B1251" i="76"/>
  <c r="B1212" i="76"/>
  <c r="B1003" i="76"/>
  <c r="B941" i="76"/>
  <c r="B834" i="76"/>
  <c r="B1499" i="76"/>
  <c r="B1435" i="76"/>
  <c r="B1371" i="76"/>
  <c r="B1261" i="76"/>
  <c r="B1161" i="76"/>
  <c r="B1028" i="76"/>
  <c r="B32" i="76"/>
  <c r="B31" i="76"/>
  <c r="B95" i="76"/>
  <c r="B52" i="76"/>
  <c r="B116" i="76"/>
  <c r="B37" i="76"/>
  <c r="B51" i="76"/>
  <c r="B42" i="76"/>
  <c r="B115" i="76"/>
  <c r="B70" i="76"/>
  <c r="B152" i="76"/>
  <c r="B123" i="76"/>
  <c r="B200" i="76"/>
  <c r="B264" i="76"/>
  <c r="B41" i="76"/>
  <c r="B186" i="76"/>
  <c r="B250" i="76"/>
  <c r="B314" i="76"/>
  <c r="B129" i="76"/>
  <c r="B193" i="76"/>
  <c r="B257" i="76"/>
  <c r="B321" i="76"/>
  <c r="B145" i="76"/>
  <c r="B206" i="76"/>
  <c r="B270" i="76"/>
  <c r="B334" i="76"/>
  <c r="B179" i="76"/>
  <c r="B307" i="76"/>
  <c r="B375" i="76"/>
  <c r="B439" i="76"/>
  <c r="B161" i="76"/>
  <c r="B292" i="76"/>
  <c r="B382" i="76"/>
  <c r="B446" i="76"/>
  <c r="B154" i="76"/>
  <c r="B277" i="76"/>
  <c r="B368" i="76"/>
  <c r="B432" i="76"/>
  <c r="B104" i="76"/>
  <c r="B239" i="76"/>
  <c r="B357" i="76"/>
  <c r="B421" i="76"/>
  <c r="B485" i="76"/>
  <c r="B316" i="76"/>
  <c r="B434" i="76"/>
  <c r="B532" i="76"/>
  <c r="B596" i="76"/>
  <c r="B279" i="76"/>
  <c r="B425" i="76"/>
  <c r="B534" i="76"/>
  <c r="B598" i="76"/>
  <c r="B301" i="76"/>
  <c r="B436" i="76"/>
  <c r="B517" i="76"/>
  <c r="B581" i="76"/>
  <c r="B165" i="76"/>
  <c r="B401" i="76"/>
  <c r="B507" i="76"/>
  <c r="B570" i="76"/>
  <c r="B634" i="76"/>
  <c r="B442" i="76"/>
  <c r="B625" i="76"/>
  <c r="B687" i="76"/>
  <c r="B751" i="76"/>
  <c r="B451" i="76"/>
  <c r="B587" i="76"/>
  <c r="B670" i="76"/>
  <c r="B734" i="76"/>
  <c r="B363" i="76"/>
  <c r="B543" i="76"/>
  <c r="B648" i="76"/>
  <c r="B712" i="76"/>
  <c r="B253" i="76"/>
  <c r="B537" i="76"/>
  <c r="B652" i="76"/>
  <c r="B717" i="76"/>
  <c r="B781" i="76"/>
  <c r="B490" i="76"/>
  <c r="B698" i="76"/>
  <c r="B1358" i="76"/>
  <c r="B1437" i="76"/>
  <c r="B1109" i="76"/>
  <c r="B1392" i="76"/>
  <c r="B1283" i="76"/>
  <c r="B1475" i="76"/>
  <c r="B1245" i="76"/>
  <c r="B1033" i="76"/>
  <c r="B14" i="76"/>
  <c r="B64" i="76"/>
  <c r="B111" i="76"/>
  <c r="B108" i="76"/>
  <c r="B90" i="76"/>
  <c r="B57" i="76"/>
  <c r="B17" i="76"/>
  <c r="B170" i="76"/>
  <c r="B192" i="76"/>
  <c r="B288" i="76"/>
  <c r="B194" i="76"/>
  <c r="B282" i="76"/>
  <c r="B155" i="76"/>
  <c r="B249" i="76"/>
  <c r="B61" i="76"/>
  <c r="B214" i="76"/>
  <c r="B302" i="76"/>
  <c r="B211" i="76"/>
  <c r="B367" i="76"/>
  <c r="B463" i="76"/>
  <c r="B308" i="76"/>
  <c r="B414" i="76"/>
  <c r="B181" i="76"/>
  <c r="B360" i="76"/>
  <c r="B456" i="76"/>
  <c r="B255" i="76"/>
  <c r="B389" i="76"/>
  <c r="B501" i="76"/>
  <c r="B418" i="76"/>
  <c r="B556" i="76"/>
  <c r="B311" i="76"/>
  <c r="B497" i="76"/>
  <c r="B614" i="76"/>
  <c r="B420" i="76"/>
  <c r="B541" i="76"/>
  <c r="B199" i="76"/>
  <c r="B465" i="76"/>
  <c r="B546" i="76"/>
  <c r="B618" i="76"/>
  <c r="B410" i="76"/>
  <c r="B636" i="76"/>
  <c r="B703" i="76"/>
  <c r="B299" i="76"/>
  <c r="B523" i="76"/>
  <c r="B653" i="76"/>
  <c r="B718" i="76"/>
  <c r="B335" i="76"/>
  <c r="B559" i="76"/>
  <c r="B664" i="76"/>
  <c r="B736" i="76"/>
  <c r="B428" i="76"/>
  <c r="B616" i="76"/>
  <c r="B701" i="76"/>
  <c r="B773" i="76"/>
  <c r="B531" i="76"/>
  <c r="B730" i="76"/>
  <c r="B813" i="76"/>
  <c r="B877" i="76"/>
  <c r="B484" i="76"/>
  <c r="B631" i="76"/>
  <c r="B783" i="76"/>
  <c r="B847" i="76"/>
  <c r="B126" i="76"/>
  <c r="B617" i="76"/>
  <c r="B780" i="76"/>
  <c r="B846" i="76"/>
  <c r="B45" i="76"/>
  <c r="B629" i="76"/>
  <c r="B745" i="76"/>
  <c r="B827" i="76"/>
  <c r="B891" i="76"/>
  <c r="B458" i="76"/>
  <c r="B786" i="76"/>
  <c r="B925" i="76"/>
  <c r="B982" i="76"/>
  <c r="B1046" i="76"/>
  <c r="B1110" i="76"/>
  <c r="B1174" i="76"/>
  <c r="B1238" i="76"/>
  <c r="B699" i="76"/>
  <c r="B876" i="76"/>
  <c r="B960" i="76"/>
  <c r="B1024" i="76"/>
  <c r="B1088" i="76"/>
  <c r="B1152" i="76"/>
  <c r="B1216" i="76"/>
  <c r="B519" i="76"/>
  <c r="B810" i="76"/>
  <c r="B928" i="76"/>
  <c r="B999" i="76"/>
  <c r="B1063" i="76"/>
  <c r="B1127" i="76"/>
  <c r="B1191" i="76"/>
  <c r="B1255" i="76"/>
  <c r="B1319" i="76"/>
  <c r="B816" i="76"/>
  <c r="B922" i="76"/>
  <c r="B1035" i="76"/>
  <c r="B1140" i="76"/>
  <c r="B394" i="76"/>
  <c r="B868" i="76"/>
  <c r="B1025" i="76"/>
  <c r="B1130" i="76"/>
  <c r="B547" i="76"/>
  <c r="B818" i="76"/>
  <c r="B995" i="76"/>
  <c r="B906" i="76"/>
  <c r="B1509" i="76"/>
  <c r="B1396" i="76"/>
  <c r="B1114" i="76"/>
  <c r="B1407" i="76"/>
  <c r="B978" i="76"/>
  <c r="B1448" i="76"/>
  <c r="B1304" i="76"/>
  <c r="B1131" i="76"/>
  <c r="B11" i="76"/>
  <c r="B1403" i="76"/>
  <c r="B1324" i="76"/>
  <c r="B1202" i="76"/>
  <c r="B801" i="76"/>
  <c r="B48" i="76"/>
  <c r="B103" i="76"/>
  <c r="B124" i="76"/>
  <c r="B35" i="76"/>
  <c r="B81" i="76"/>
  <c r="B98" i="76"/>
  <c r="B158" i="76"/>
  <c r="B272" i="76"/>
  <c r="B176" i="76"/>
  <c r="B306" i="76"/>
  <c r="B159" i="76"/>
  <c r="B281" i="76"/>
  <c r="B149" i="76"/>
  <c r="B278" i="76"/>
  <c r="B168" i="76"/>
  <c r="B345" i="76"/>
  <c r="B471" i="76"/>
  <c r="B344" i="76"/>
  <c r="B462" i="76"/>
  <c r="B293" i="76"/>
  <c r="B424" i="76"/>
  <c r="B167" i="76"/>
  <c r="B381" i="76"/>
  <c r="B509" i="76"/>
  <c r="B466" i="76"/>
  <c r="B604" i="76"/>
  <c r="B409" i="76"/>
  <c r="B566" i="76"/>
  <c r="B356" i="76"/>
  <c r="B533" i="76"/>
  <c r="B231" i="76"/>
  <c r="B496" i="76"/>
  <c r="B578" i="76"/>
  <c r="B658" i="76"/>
  <c r="B576" i="76"/>
  <c r="B679" i="76"/>
  <c r="B235" i="76"/>
  <c r="B539" i="76"/>
  <c r="B662" i="76"/>
  <c r="B750" i="76"/>
  <c r="B489" i="76"/>
  <c r="B637" i="76"/>
  <c r="B720" i="76"/>
  <c r="B396" i="76"/>
  <c r="B630" i="76"/>
  <c r="B1155" i="76"/>
  <c r="B1480" i="76"/>
  <c r="B1440" i="76"/>
  <c r="B1177" i="76"/>
  <c r="B1044" i="76"/>
  <c r="B1467" i="76"/>
  <c r="B1387" i="76"/>
  <c r="B1310" i="76"/>
  <c r="B56" i="76"/>
  <c r="B20" i="76"/>
  <c r="B148" i="76"/>
  <c r="B93" i="76"/>
  <c r="B65" i="76"/>
  <c r="B107" i="76"/>
  <c r="B256" i="76"/>
  <c r="B202" i="76"/>
  <c r="B330" i="76"/>
  <c r="B209" i="76"/>
  <c r="B25" i="76"/>
  <c r="B230" i="76"/>
  <c r="B13" i="76"/>
  <c r="B336" i="76"/>
  <c r="B109" i="76"/>
  <c r="B374" i="76"/>
  <c r="B127" i="76"/>
  <c r="B376" i="76"/>
  <c r="B135" i="76"/>
  <c r="B365" i="76"/>
  <c r="B493" i="76"/>
  <c r="B482" i="76"/>
  <c r="B144" i="76"/>
  <c r="B486" i="76"/>
  <c r="B138" i="76"/>
  <c r="B479" i="76"/>
  <c r="B613" i="76"/>
  <c r="B487" i="76"/>
  <c r="B586" i="76"/>
  <c r="B268" i="76"/>
  <c r="B645" i="76"/>
  <c r="B727" i="76"/>
  <c r="B488" i="76"/>
  <c r="B644" i="76"/>
  <c r="B742" i="76"/>
  <c r="B500" i="76"/>
  <c r="B659" i="76"/>
  <c r="B752" i="76"/>
  <c r="B553" i="76"/>
  <c r="B685" i="76"/>
  <c r="B765" i="76"/>
  <c r="B563" i="76"/>
  <c r="B755" i="76"/>
  <c r="B837" i="76"/>
  <c r="B99" i="76"/>
  <c r="B609" i="76"/>
  <c r="B753" i="76"/>
  <c r="B839" i="76"/>
  <c r="B166" i="76"/>
  <c r="B684" i="76"/>
  <c r="B802" i="76"/>
  <c r="B878" i="76"/>
  <c r="B529" i="76"/>
  <c r="B713" i="76"/>
  <c r="B819" i="76"/>
  <c r="B899" i="76"/>
  <c r="B536" i="76"/>
  <c r="B856" i="76"/>
  <c r="B950" i="76"/>
  <c r="B1022" i="76"/>
  <c r="B1094" i="76"/>
  <c r="B1166" i="76"/>
  <c r="B1246" i="76"/>
  <c r="B756" i="76"/>
  <c r="B918" i="76"/>
  <c r="B992" i="76"/>
  <c r="B1064" i="76"/>
  <c r="B1136" i="76"/>
  <c r="B1208" i="76"/>
  <c r="B583" i="76"/>
  <c r="B842" i="76"/>
  <c r="B959" i="76"/>
  <c r="B1031" i="76"/>
  <c r="B1103" i="76"/>
  <c r="B1175" i="76"/>
  <c r="B1247" i="76"/>
  <c r="B283" i="76"/>
  <c r="B857" i="76"/>
  <c r="B971" i="76"/>
  <c r="B1081" i="76"/>
  <c r="B1204" i="76"/>
  <c r="B806" i="76"/>
  <c r="B1020" i="76"/>
  <c r="B1148" i="76"/>
  <c r="B660" i="76"/>
  <c r="B900" i="76"/>
  <c r="B1041" i="76"/>
  <c r="B1146" i="76"/>
  <c r="B683" i="76"/>
  <c r="B896" i="76"/>
  <c r="B1029" i="76"/>
  <c r="B1121" i="76"/>
  <c r="B1226" i="76"/>
  <c r="B1309" i="76"/>
  <c r="B1481" i="76"/>
  <c r="B1417" i="76"/>
  <c r="B1353" i="76"/>
  <c r="B1329" i="76"/>
  <c r="B1124" i="76"/>
  <c r="B921" i="76"/>
  <c r="B492" i="76"/>
  <c r="B1482" i="76"/>
  <c r="B1418" i="76"/>
  <c r="B1354" i="76"/>
  <c r="B1243" i="76"/>
  <c r="B1009" i="76"/>
  <c r="B1211" i="76"/>
  <c r="B1352" i="76"/>
  <c r="B905" i="76"/>
  <c r="B1459" i="76"/>
  <c r="B1427" i="76"/>
  <c r="B1347" i="76"/>
  <c r="B1236" i="76"/>
  <c r="B987" i="76"/>
  <c r="B23" i="76"/>
  <c r="B44" i="76"/>
  <c r="B21" i="76"/>
  <c r="B26" i="76"/>
  <c r="B94" i="76"/>
  <c r="B134" i="76"/>
  <c r="B280" i="76"/>
  <c r="B210" i="76"/>
  <c r="B18" i="76"/>
  <c r="B217" i="76"/>
  <c r="B66" i="76"/>
  <c r="B238" i="76"/>
  <c r="B106" i="76"/>
  <c r="B383" i="76"/>
  <c r="B180" i="76"/>
  <c r="B390" i="76"/>
  <c r="B174" i="76"/>
  <c r="B384" i="76"/>
  <c r="B142" i="76"/>
  <c r="B373" i="76"/>
  <c r="B188" i="76"/>
  <c r="B491" i="76"/>
  <c r="B169" i="76"/>
  <c r="B526" i="76"/>
  <c r="B269" i="76"/>
  <c r="B505" i="76"/>
  <c r="B74" i="76"/>
  <c r="B498" i="76"/>
  <c r="B594" i="76"/>
  <c r="B378" i="76"/>
  <c r="B647" i="76"/>
  <c r="B735" i="76"/>
  <c r="B499" i="76"/>
  <c r="B655" i="76"/>
  <c r="B758" i="76"/>
  <c r="B511" i="76"/>
  <c r="B672" i="76"/>
  <c r="B760" i="76"/>
  <c r="B569" i="76"/>
  <c r="B693" i="76"/>
  <c r="B789" i="76"/>
  <c r="B595" i="76"/>
  <c r="B766" i="76"/>
  <c r="B845" i="76"/>
  <c r="B285" i="76"/>
  <c r="B615" i="76"/>
  <c r="B772" i="76"/>
  <c r="B855" i="76"/>
  <c r="B219" i="76"/>
  <c r="B700" i="76"/>
  <c r="B814" i="76"/>
  <c r="B886" i="76"/>
  <c r="B561" i="76"/>
  <c r="B729" i="76"/>
  <c r="B835" i="76"/>
  <c r="B907" i="76"/>
  <c r="B600" i="76"/>
  <c r="B872" i="76"/>
  <c r="B958" i="76"/>
  <c r="B1030" i="76"/>
  <c r="B1102" i="76"/>
  <c r="B1182" i="76"/>
  <c r="B236" i="76"/>
  <c r="B761" i="76"/>
  <c r="B920" i="76"/>
  <c r="B1000" i="76"/>
  <c r="B1072" i="76"/>
  <c r="B1144" i="76"/>
  <c r="B1224" i="76"/>
  <c r="B627" i="76"/>
  <c r="B858" i="76"/>
  <c r="B967" i="76"/>
  <c r="B1039" i="76"/>
  <c r="B1111" i="76"/>
  <c r="B1183" i="76"/>
  <c r="B1263" i="76"/>
  <c r="B520" i="76"/>
  <c r="B898" i="76"/>
  <c r="B989" i="76"/>
  <c r="B1099" i="76"/>
  <c r="B1209" i="76"/>
  <c r="B832" i="76"/>
  <c r="B1043" i="76"/>
  <c r="B1153" i="76"/>
  <c r="B690" i="76"/>
  <c r="B949" i="76"/>
  <c r="B1059" i="76"/>
  <c r="B1164" i="76"/>
  <c r="B724" i="76"/>
  <c r="B912" i="76"/>
  <c r="B1034" i="76"/>
  <c r="B1139" i="76"/>
  <c r="B1244" i="76"/>
  <c r="B1320" i="76"/>
  <c r="B1457" i="76"/>
  <c r="B1393" i="76"/>
  <c r="B1301" i="76"/>
  <c r="B1235" i="76"/>
  <c r="B1042" i="76"/>
  <c r="B763" i="76"/>
  <c r="B171" i="76"/>
  <c r="B1458" i="76"/>
  <c r="B1394" i="76"/>
  <c r="B1137" i="76"/>
  <c r="B1004" i="76"/>
  <c r="B467" i="76"/>
  <c r="B1376" i="76"/>
  <c r="B1085" i="76"/>
  <c r="B767" i="76"/>
  <c r="B1491" i="76"/>
  <c r="B1411" i="76"/>
  <c r="B1335" i="76"/>
  <c r="B1197" i="76"/>
  <c r="B1069" i="76"/>
  <c r="B30" i="76"/>
  <c r="B55" i="76"/>
  <c r="B76" i="76"/>
  <c r="B125" i="76"/>
  <c r="B113" i="76"/>
  <c r="B141" i="76"/>
  <c r="B208" i="76"/>
  <c r="B78" i="76"/>
  <c r="B258" i="76"/>
  <c r="B153" i="76"/>
  <c r="B273" i="76"/>
  <c r="B151" i="76"/>
  <c r="B294" i="76"/>
  <c r="B243" i="76"/>
  <c r="B407" i="76"/>
  <c r="B228" i="76"/>
  <c r="B438" i="76"/>
  <c r="B261" i="76"/>
  <c r="B440" i="76"/>
  <c r="B271" i="76"/>
  <c r="B437" i="76"/>
  <c r="B343" i="76"/>
  <c r="B548" i="76"/>
  <c r="B351" i="76"/>
  <c r="B558" i="76"/>
  <c r="B372" i="76"/>
  <c r="B573" i="76"/>
  <c r="B385" i="76"/>
  <c r="B530" i="76"/>
  <c r="B626" i="76"/>
  <c r="B544" i="76"/>
  <c r="B671" i="76"/>
  <c r="B324" i="76"/>
  <c r="B571" i="76"/>
  <c r="B694" i="76"/>
  <c r="B315" i="76"/>
  <c r="B591" i="76"/>
  <c r="B696" i="76"/>
  <c r="B364" i="76"/>
  <c r="B641" i="76"/>
  <c r="B733" i="76"/>
  <c r="B203" i="76"/>
  <c r="B666" i="76"/>
  <c r="B799" i="76"/>
  <c r="B869" i="76"/>
  <c r="B506" i="76"/>
  <c r="B689" i="76"/>
  <c r="B803" i="76"/>
  <c r="B879" i="76"/>
  <c r="B535" i="76"/>
  <c r="B748" i="76"/>
  <c r="B838" i="76"/>
  <c r="B221" i="76"/>
  <c r="B651" i="76"/>
  <c r="B782" i="76"/>
  <c r="B859" i="76"/>
  <c r="B931" i="76"/>
  <c r="B764" i="76"/>
  <c r="B914" i="76"/>
  <c r="B990" i="76"/>
  <c r="B1062" i="76"/>
  <c r="B1134" i="76"/>
  <c r="B1206" i="76"/>
  <c r="B624" i="76"/>
  <c r="B844" i="76"/>
  <c r="B952" i="76"/>
  <c r="B1032" i="76"/>
  <c r="B1104" i="76"/>
  <c r="B1176" i="76"/>
  <c r="B1248" i="76"/>
  <c r="B708" i="76"/>
  <c r="B917" i="76"/>
  <c r="B991" i="76"/>
  <c r="B1071" i="76"/>
  <c r="B1143" i="76"/>
  <c r="B1215" i="76"/>
  <c r="B1287" i="76"/>
  <c r="B707" i="76"/>
  <c r="B916" i="76"/>
  <c r="B1017" i="76"/>
  <c r="B1145" i="76"/>
  <c r="B584" i="76"/>
  <c r="B961" i="76"/>
  <c r="B1084" i="76"/>
  <c r="B1194" i="76"/>
  <c r="B790" i="76"/>
  <c r="B977" i="76"/>
  <c r="B1100" i="76"/>
  <c r="B1205" i="76"/>
  <c r="B774" i="76"/>
  <c r="B970" i="76"/>
  <c r="B1075" i="76"/>
  <c r="B1180" i="76"/>
  <c r="B1278" i="76"/>
  <c r="B1449" i="76"/>
  <c r="B1385" i="76"/>
  <c r="B1340" i="76"/>
  <c r="B1250" i="76"/>
  <c r="B1083" i="76"/>
  <c r="B1450" i="76"/>
  <c r="B1386" i="76"/>
  <c r="B1317" i="76"/>
  <c r="B1292" i="76"/>
  <c r="B1225" i="76"/>
  <c r="B1178" i="76"/>
  <c r="B1045" i="76"/>
  <c r="B897" i="76"/>
  <c r="B1464" i="76"/>
  <c r="B1363" i="76"/>
  <c r="B946" i="76"/>
  <c r="B22" i="76"/>
  <c r="B12" i="76"/>
  <c r="B69" i="76"/>
  <c r="B96" i="76"/>
  <c r="B224" i="76"/>
  <c r="B242" i="76"/>
  <c r="B201" i="76"/>
  <c r="B177" i="76"/>
  <c r="B195" i="76"/>
  <c r="B447" i="76"/>
  <c r="B406" i="76"/>
  <c r="B337" i="76"/>
  <c r="B287" i="76"/>
  <c r="B284" i="76"/>
  <c r="B588" i="76"/>
  <c r="B550" i="76"/>
  <c r="B474" i="76"/>
  <c r="B417" i="76"/>
  <c r="B602" i="76"/>
  <c r="B592" i="76"/>
  <c r="B102" i="76"/>
  <c r="B633" i="76"/>
  <c r="B395" i="76"/>
  <c r="B680" i="76"/>
  <c r="B504" i="76"/>
  <c r="B725" i="76"/>
  <c r="B473" i="76"/>
  <c r="B808" i="76"/>
  <c r="B412" i="76"/>
  <c r="B721" i="76"/>
  <c r="B871" i="76"/>
  <c r="B668" i="76"/>
  <c r="B854" i="76"/>
  <c r="B593" i="76"/>
  <c r="B804" i="76"/>
  <c r="B923" i="76"/>
  <c r="B840" i="76"/>
  <c r="B998" i="76"/>
  <c r="B1118" i="76"/>
  <c r="B1222" i="76"/>
  <c r="B828" i="76"/>
  <c r="B984" i="76"/>
  <c r="B1112" i="76"/>
  <c r="B1232" i="76"/>
  <c r="B770" i="76"/>
  <c r="B983" i="76"/>
  <c r="B1095" i="76"/>
  <c r="B1223" i="76"/>
  <c r="B632" i="76"/>
  <c r="B948" i="76"/>
  <c r="B1122" i="76"/>
  <c r="B739" i="76"/>
  <c r="B1089" i="76"/>
  <c r="B778" i="76"/>
  <c r="B1018" i="76"/>
  <c r="B1187" i="76"/>
  <c r="B865" i="76"/>
  <c r="B1093" i="76"/>
  <c r="B1249" i="76"/>
  <c r="B1369" i="76"/>
  <c r="B1129" i="76"/>
  <c r="B820" i="76"/>
  <c r="B1498" i="76"/>
  <c r="B1442" i="76"/>
  <c r="B1296" i="76"/>
  <c r="B675" i="76"/>
  <c r="B1504" i="76"/>
  <c r="B1400" i="76"/>
  <c r="B551" i="76"/>
  <c r="B1156" i="76"/>
  <c r="B38" i="76"/>
  <c r="B60" i="76"/>
  <c r="B89" i="76"/>
  <c r="B119" i="76"/>
  <c r="B232" i="76"/>
  <c r="B266" i="76"/>
  <c r="B225" i="76"/>
  <c r="B198" i="76"/>
  <c r="B227" i="76"/>
  <c r="B455" i="76"/>
  <c r="B454" i="76"/>
  <c r="B392" i="76"/>
  <c r="B303" i="76"/>
  <c r="B332" i="76"/>
  <c r="B612" i="76"/>
  <c r="B590" i="76"/>
  <c r="B525" i="76"/>
  <c r="B433" i="76"/>
  <c r="B610" i="76"/>
  <c r="B608" i="76"/>
  <c r="B355" i="76"/>
  <c r="B678" i="76"/>
  <c r="B427" i="76"/>
  <c r="B688" i="76"/>
  <c r="B521" i="76"/>
  <c r="B741" i="76"/>
  <c r="B619" i="76"/>
  <c r="B821" i="76"/>
  <c r="B475" i="76"/>
  <c r="B737" i="76"/>
  <c r="B887" i="76"/>
  <c r="B716" i="76"/>
  <c r="B862" i="76"/>
  <c r="B640" i="76"/>
  <c r="B811" i="76"/>
  <c r="B939" i="76"/>
  <c r="B888" i="76"/>
  <c r="B1006" i="76"/>
  <c r="B1126" i="76"/>
  <c r="B1230" i="76"/>
  <c r="B860" i="76"/>
  <c r="B1008" i="76"/>
  <c r="B1120" i="76"/>
  <c r="B1240" i="76"/>
  <c r="B826" i="76"/>
  <c r="B1007" i="76"/>
  <c r="B1119" i="76"/>
  <c r="B1231" i="76"/>
  <c r="B643" i="76"/>
  <c r="B953" i="76"/>
  <c r="B1163" i="76"/>
  <c r="B873" i="76"/>
  <c r="B1107" i="76"/>
  <c r="B784" i="76"/>
  <c r="B1036" i="76"/>
  <c r="B1210" i="76"/>
  <c r="B947" i="76"/>
  <c r="B1098" i="76"/>
  <c r="B1254" i="76"/>
  <c r="B1425" i="76"/>
  <c r="B1299" i="76"/>
  <c r="B1253" i="76"/>
  <c r="B300" i="76"/>
  <c r="B1466" i="76"/>
  <c r="B1410" i="76"/>
  <c r="B1321" i="76"/>
  <c r="B1294" i="76"/>
  <c r="B1252" i="76"/>
  <c r="B1091" i="76"/>
  <c r="B654" i="76"/>
  <c r="B1444" i="76"/>
  <c r="B1326" i="76"/>
  <c r="B1074" i="76"/>
  <c r="B39" i="76"/>
  <c r="B132" i="76"/>
  <c r="B67" i="76"/>
  <c r="B27" i="76"/>
  <c r="B82" i="76"/>
  <c r="B50" i="76"/>
  <c r="B313" i="76"/>
  <c r="B286" i="76"/>
  <c r="B328" i="76"/>
  <c r="B276" i="76"/>
  <c r="B197" i="76"/>
  <c r="B464" i="76"/>
  <c r="B429" i="76"/>
  <c r="B450" i="76"/>
  <c r="B361" i="76"/>
  <c r="B338" i="76"/>
  <c r="B597" i="76"/>
  <c r="B522" i="76"/>
  <c r="B204" i="76"/>
  <c r="B695" i="76"/>
  <c r="B510" i="76"/>
  <c r="B710" i="76"/>
  <c r="B575" i="76"/>
  <c r="B744" i="76"/>
  <c r="B661" i="76"/>
  <c r="B797" i="76"/>
  <c r="B714" i="76"/>
  <c r="B861" i="76"/>
  <c r="B577" i="76"/>
  <c r="B815" i="76"/>
  <c r="B379" i="76"/>
  <c r="B791" i="76"/>
  <c r="B902" i="76"/>
  <c r="B697" i="76"/>
  <c r="B867" i="76"/>
  <c r="B691" i="76"/>
  <c r="B936" i="76"/>
  <c r="B1054" i="76"/>
  <c r="B1158" i="76"/>
  <c r="B646" i="76"/>
  <c r="B929" i="76"/>
  <c r="B1048" i="76"/>
  <c r="B1168" i="76"/>
  <c r="B346" i="76"/>
  <c r="B926" i="76"/>
  <c r="B1047" i="76"/>
  <c r="B1159" i="76"/>
  <c r="B1279" i="76"/>
  <c r="B852" i="76"/>
  <c r="B1053" i="76"/>
  <c r="B1227" i="76"/>
  <c r="B997" i="76"/>
  <c r="B1189" i="76"/>
  <c r="B864" i="76"/>
  <c r="B1105" i="76"/>
  <c r="B754" i="76"/>
  <c r="B993" i="76"/>
  <c r="B1162" i="76"/>
  <c r="B1300" i="76"/>
  <c r="B1497" i="76"/>
  <c r="B1441" i="76"/>
  <c r="B1241" i="76"/>
  <c r="B1165" i="76"/>
  <c r="B996" i="76"/>
  <c r="B1370" i="76"/>
  <c r="B1313" i="76"/>
  <c r="B935" i="76"/>
  <c r="B24" i="76"/>
  <c r="B86" i="76"/>
  <c r="B178" i="76"/>
  <c r="B218" i="76"/>
  <c r="B329" i="76"/>
  <c r="B291" i="76"/>
  <c r="B353" i="76"/>
  <c r="B448" i="76"/>
  <c r="B477" i="76"/>
  <c r="B441" i="76"/>
  <c r="B549" i="76"/>
  <c r="B554" i="76"/>
  <c r="B663" i="76"/>
  <c r="B622" i="76"/>
  <c r="B607" i="76"/>
  <c r="B585" i="76"/>
  <c r="B371" i="76"/>
  <c r="B853" i="76"/>
  <c r="B705" i="76"/>
  <c r="B443" i="76"/>
  <c r="B870" i="76"/>
  <c r="B771" i="76"/>
  <c r="B481" i="76"/>
  <c r="B974" i="76"/>
  <c r="B1190" i="76"/>
  <c r="B892" i="76"/>
  <c r="B1080" i="76"/>
  <c r="B1264" i="76"/>
  <c r="B975" i="76"/>
  <c r="B1167" i="76"/>
  <c r="B738" i="76"/>
  <c r="B1076" i="76"/>
  <c r="B979" i="76"/>
  <c r="B568" i="76"/>
  <c r="B1123" i="76"/>
  <c r="B965" i="76"/>
  <c r="B1203" i="76"/>
  <c r="B1505" i="76"/>
  <c r="B1433" i="76"/>
  <c r="B1401" i="76"/>
  <c r="B1361" i="76"/>
  <c r="B1170" i="76"/>
  <c r="B1332" i="76"/>
  <c r="B836" i="76"/>
  <c r="B40" i="76"/>
  <c r="B88" i="76"/>
  <c r="B160" i="76"/>
  <c r="B274" i="76"/>
  <c r="B114" i="76"/>
  <c r="B323" i="76"/>
  <c r="B398" i="76"/>
  <c r="B59" i="76"/>
  <c r="B354" i="76"/>
  <c r="B457" i="76"/>
  <c r="B589" i="76"/>
  <c r="B562" i="76"/>
  <c r="B711" i="76"/>
  <c r="B686" i="76"/>
  <c r="B628" i="76"/>
  <c r="B601" i="76"/>
  <c r="B435" i="76"/>
  <c r="B885" i="76"/>
  <c r="B792" i="76"/>
  <c r="B567" i="76"/>
  <c r="B894" i="76"/>
  <c r="B793" i="76"/>
  <c r="B723" i="76"/>
  <c r="B1014" i="76"/>
  <c r="B1198" i="76"/>
  <c r="B909" i="76"/>
  <c r="B1096" i="76"/>
  <c r="B649" i="76"/>
  <c r="B1015" i="76"/>
  <c r="B1199" i="76"/>
  <c r="B776" i="76"/>
  <c r="B1117" i="76"/>
  <c r="B1002" i="76"/>
  <c r="B796" i="76"/>
  <c r="B1141" i="76"/>
  <c r="B988" i="76"/>
  <c r="B1221" i="76"/>
  <c r="B1465" i="76"/>
  <c r="B955" i="76"/>
  <c r="B1217" i="76"/>
  <c r="B1132" i="76"/>
  <c r="B1373" i="76"/>
  <c r="B1049" i="76"/>
  <c r="B87" i="76"/>
  <c r="B117" i="76"/>
  <c r="B296" i="76"/>
  <c r="B157" i="76"/>
  <c r="B262" i="76"/>
  <c r="B431" i="76"/>
  <c r="B213" i="76"/>
  <c r="B352" i="76"/>
  <c r="B540" i="76"/>
  <c r="B53" i="76"/>
  <c r="B295" i="76"/>
  <c r="B512" i="76"/>
  <c r="B387" i="76"/>
  <c r="B187" i="76"/>
  <c r="B728" i="76"/>
  <c r="B709" i="76"/>
  <c r="B746" i="76"/>
  <c r="B513" i="76"/>
  <c r="B831" i="76"/>
  <c r="B769" i="76"/>
  <c r="B495" i="76"/>
  <c r="B875" i="76"/>
  <c r="B904" i="76"/>
  <c r="B1078" i="76"/>
  <c r="B552" i="76"/>
  <c r="B976" i="76"/>
  <c r="B1184" i="76"/>
  <c r="B874" i="76"/>
  <c r="B1079" i="76"/>
  <c r="B1271" i="76"/>
  <c r="B919" i="76"/>
  <c r="B476" i="76"/>
  <c r="B1125" i="76"/>
  <c r="B972" i="76"/>
  <c r="B1233" i="76"/>
  <c r="B1057" i="76"/>
  <c r="B1328" i="76"/>
  <c r="B1489" i="76"/>
  <c r="B933" i="76"/>
  <c r="B1506" i="76"/>
  <c r="B942" i="76"/>
  <c r="F30" i="72"/>
  <c r="B1257" i="76"/>
  <c r="B1315" i="76"/>
  <c r="B1490" i="76"/>
  <c r="B1011" i="76"/>
  <c r="B1013" i="76"/>
  <c r="B956" i="76"/>
  <c r="B913" i="76"/>
  <c r="B1135" i="76"/>
  <c r="B676" i="76"/>
  <c r="B1016" i="76"/>
  <c r="B1150" i="76"/>
  <c r="B824" i="76"/>
  <c r="B681" i="76"/>
  <c r="B599" i="76"/>
  <c r="B545" i="76"/>
  <c r="B805" i="76"/>
  <c r="B704" i="76"/>
  <c r="B555" i="76"/>
  <c r="B642" i="76"/>
  <c r="B349" i="76"/>
  <c r="B453" i="76"/>
  <c r="B478" i="76"/>
  <c r="B342" i="76"/>
  <c r="B322" i="76"/>
  <c r="B128" i="76"/>
  <c r="B1357" i="76"/>
  <c r="H11" i="72"/>
  <c r="V11" i="72" s="1"/>
  <c r="B1050" i="76"/>
  <c r="B1426" i="76"/>
  <c r="B1001" i="76"/>
  <c r="B1289" i="76"/>
  <c r="B768" i="76"/>
  <c r="B403" i="76"/>
  <c r="B1186" i="76"/>
  <c r="B1303" i="76"/>
  <c r="B1023" i="76"/>
  <c r="B1192" i="76"/>
  <c r="B812" i="76"/>
  <c r="B1070" i="76"/>
  <c r="B915" i="76"/>
  <c r="B380" i="76"/>
  <c r="B863" i="76"/>
  <c r="B829" i="76"/>
  <c r="B677" i="76"/>
  <c r="B459" i="76"/>
  <c r="B719" i="76"/>
  <c r="B449" i="76"/>
  <c r="B340" i="76"/>
  <c r="B223" i="76"/>
  <c r="B212" i="76"/>
  <c r="B147" i="76"/>
  <c r="B320" i="76"/>
  <c r="B140" i="76"/>
  <c r="B1314" i="76"/>
  <c r="F11" i="72"/>
  <c r="B1346" i="76"/>
  <c r="B1185" i="76"/>
  <c r="B1228" i="76"/>
  <c r="B105" i="76"/>
  <c r="B1181" i="76"/>
  <c r="B1295" i="76"/>
  <c r="B951" i="76"/>
  <c r="B1160" i="76"/>
  <c r="B731" i="76"/>
  <c r="B1038" i="76"/>
  <c r="B883" i="76"/>
  <c r="B830" i="76"/>
  <c r="B823" i="76"/>
  <c r="B788" i="76"/>
  <c r="B669" i="76"/>
  <c r="B251" i="76"/>
  <c r="B656" i="76"/>
  <c r="B263" i="76"/>
  <c r="B247" i="76"/>
  <c r="B146" i="76"/>
  <c r="B196" i="76"/>
  <c r="B289" i="76"/>
  <c r="B216" i="76"/>
  <c r="B84" i="76"/>
  <c r="B911" i="76"/>
  <c r="B1416" i="76"/>
  <c r="Q6" i="68"/>
  <c r="Q23" i="68" s="1"/>
  <c r="B3" i="80"/>
  <c r="D23" i="63" s="1"/>
  <c r="F310" i="76"/>
  <c r="F246" i="76"/>
  <c r="F182" i="76"/>
  <c r="F94" i="76"/>
  <c r="F276" i="76"/>
  <c r="F212" i="76"/>
  <c r="F85" i="76"/>
  <c r="F122" i="76"/>
  <c r="F29" i="76"/>
  <c r="F69" i="76"/>
  <c r="F101" i="76"/>
  <c r="F137" i="76"/>
  <c r="F49" i="76"/>
  <c r="F120" i="76"/>
  <c r="F56" i="76"/>
  <c r="F99" i="76"/>
  <c r="F35" i="76"/>
  <c r="F28" i="76"/>
  <c r="F1456" i="76"/>
  <c r="F1488" i="76"/>
  <c r="F1498" i="76"/>
  <c r="F1209" i="76"/>
  <c r="F1435" i="76"/>
  <c r="F1363" i="76"/>
  <c r="F1371" i="76"/>
  <c r="F1189" i="76"/>
  <c r="F1416" i="76"/>
  <c r="F1466" i="76"/>
  <c r="F1482" i="76"/>
  <c r="D20" i="63"/>
  <c r="F79" i="76"/>
  <c r="F294" i="76"/>
  <c r="F230" i="76"/>
  <c r="F168" i="76"/>
  <c r="F21" i="76"/>
  <c r="F260" i="76"/>
  <c r="F196" i="76"/>
  <c r="F174" i="76"/>
  <c r="F108" i="76"/>
  <c r="F140" i="76"/>
  <c r="F22" i="76"/>
  <c r="F63" i="76"/>
  <c r="F117" i="76"/>
  <c r="F17" i="76"/>
  <c r="F104" i="76"/>
  <c r="F40" i="76"/>
  <c r="F83" i="76"/>
  <c r="F19" i="76"/>
  <c r="F12" i="76"/>
  <c r="F908" i="76"/>
  <c r="F1240" i="76"/>
  <c r="F1328" i="76"/>
  <c r="F11" i="76"/>
  <c r="F1483" i="76"/>
  <c r="F1496" i="76"/>
  <c r="F1313" i="76"/>
  <c r="F1419" i="76"/>
  <c r="F1411" i="76"/>
  <c r="F13" i="71"/>
  <c r="C13" i="71"/>
  <c r="C35" i="71"/>
  <c r="N5" i="68" l="1"/>
  <c r="N22" i="68" s="1"/>
  <c r="AD20" i="68"/>
  <c r="T29" i="72"/>
  <c r="S29" i="72" s="1"/>
  <c r="E29" i="72"/>
  <c r="R29" i="72" s="1"/>
  <c r="E31" i="63" s="1"/>
  <c r="N6" i="68"/>
  <c r="N23" i="68" s="1"/>
  <c r="AD3" i="68"/>
  <c r="H18" i="68"/>
  <c r="H19" i="68" s="1"/>
  <c r="T32" i="72"/>
  <c r="S32" i="72" s="1"/>
  <c r="H24" i="63"/>
  <c r="AG55" i="68"/>
  <c r="H43" i="68"/>
  <c r="AD55" i="68"/>
  <c r="AI74" i="68"/>
  <c r="AD36" i="68"/>
  <c r="F23" i="72"/>
  <c r="T23" i="72" s="1"/>
  <c r="S23" i="72" s="1"/>
  <c r="I12" i="72"/>
  <c r="W12" i="72" s="1"/>
  <c r="H12" i="72"/>
  <c r="V12" i="72" s="1"/>
  <c r="F38" i="72"/>
  <c r="F37" i="72"/>
  <c r="F12" i="72"/>
  <c r="D13" i="72"/>
  <c r="F10" i="72"/>
  <c r="E10" i="72" s="1"/>
  <c r="N7" i="68"/>
  <c r="N24" i="68" s="1"/>
  <c r="E6" i="76"/>
  <c r="Q19" i="68"/>
  <c r="AG20" i="68" s="1"/>
  <c r="AG3" i="68"/>
  <c r="AG36" i="68"/>
  <c r="AF36" i="68"/>
  <c r="D35" i="72"/>
  <c r="B23" i="68"/>
  <c r="B22" i="68"/>
  <c r="E22" i="68"/>
  <c r="E10" i="68"/>
  <c r="D17" i="72"/>
  <c r="E14" i="68"/>
  <c r="D27" i="72"/>
  <c r="B20" i="68"/>
  <c r="P19" i="68"/>
  <c r="AF20" i="68" s="1"/>
  <c r="AF3" i="68"/>
  <c r="D18" i="72"/>
  <c r="L17" i="63"/>
  <c r="K25" i="63"/>
  <c r="J17" i="63"/>
  <c r="K17" i="63"/>
  <c r="M25" i="63"/>
  <c r="M17" i="63"/>
  <c r="J25" i="63"/>
  <c r="L25" i="63"/>
  <c r="AE36" i="68"/>
  <c r="AF55" i="68"/>
  <c r="T11" i="72"/>
  <c r="S11" i="72" s="1"/>
  <c r="E11" i="72"/>
  <c r="C1407" i="76"/>
  <c r="C1299" i="76"/>
  <c r="C1329" i="76"/>
  <c r="C702" i="76"/>
  <c r="C773" i="76"/>
  <c r="C1474" i="76"/>
  <c r="C1439" i="76"/>
  <c r="C1434" i="76"/>
  <c r="C1402" i="76"/>
  <c r="C1370" i="76"/>
  <c r="C1431" i="76"/>
  <c r="C1447" i="76"/>
  <c r="C1391" i="76"/>
  <c r="C1159" i="76"/>
  <c r="C1506" i="76"/>
  <c r="C1426" i="76"/>
  <c r="C1394" i="76"/>
  <c r="C1362" i="76"/>
  <c r="C1200" i="76"/>
  <c r="C478" i="76"/>
  <c r="C1262" i="76"/>
  <c r="C1294" i="76"/>
  <c r="C1487" i="76"/>
  <c r="C1458" i="76"/>
  <c r="C1072" i="76"/>
  <c r="C1230" i="76"/>
  <c r="C1311" i="76"/>
  <c r="C1488" i="76"/>
  <c r="C1472" i="76"/>
  <c r="C1288" i="76"/>
  <c r="C1442" i="76"/>
  <c r="C1354" i="76"/>
  <c r="C839" i="76"/>
  <c r="C1441" i="76"/>
  <c r="C1409" i="76"/>
  <c r="C1377" i="76"/>
  <c r="C1345" i="76"/>
  <c r="C743" i="76"/>
  <c r="C1456" i="76"/>
  <c r="C1297" i="76"/>
  <c r="C1343" i="76"/>
  <c r="C1378" i="76"/>
  <c r="C1449" i="76"/>
  <c r="C1313" i="76"/>
  <c r="C1321" i="76"/>
  <c r="C1455" i="76"/>
  <c r="C1490" i="76"/>
  <c r="C1410" i="76"/>
  <c r="C1222" i="76"/>
  <c r="C1433" i="76"/>
  <c r="C1393" i="76"/>
  <c r="C1473" i="76"/>
  <c r="C1504" i="76"/>
  <c r="C1031" i="76"/>
  <c r="C1346" i="76"/>
  <c r="C990" i="76"/>
  <c r="C1284" i="76"/>
  <c r="C1332" i="76"/>
  <c r="C1495" i="76"/>
  <c r="C1418" i="76"/>
  <c r="C1466" i="76"/>
  <c r="C1353" i="76"/>
  <c r="C1383" i="76"/>
  <c r="C1359" i="76"/>
  <c r="C1450" i="76"/>
  <c r="C1482" i="76"/>
  <c r="C1425" i="76"/>
  <c r="C1361" i="76"/>
  <c r="C1340" i="76"/>
  <c r="C571" i="76"/>
  <c r="C1020" i="76"/>
  <c r="C1246" i="76"/>
  <c r="C726" i="76"/>
  <c r="C991" i="76"/>
  <c r="C1471" i="76"/>
  <c r="C1503" i="76"/>
  <c r="C868" i="76"/>
  <c r="C1102" i="76"/>
  <c r="C1269" i="76"/>
  <c r="C851" i="76"/>
  <c r="C1037" i="76"/>
  <c r="C1253" i="76"/>
  <c r="C1111" i="76"/>
  <c r="C1337" i="76"/>
  <c r="C1448" i="76"/>
  <c r="C1212" i="76"/>
  <c r="C1432" i="76"/>
  <c r="C1320" i="76"/>
  <c r="C25" i="76"/>
  <c r="C51" i="76"/>
  <c r="C58" i="76"/>
  <c r="C15" i="76"/>
  <c r="C79" i="76"/>
  <c r="C143" i="76"/>
  <c r="C75" i="76"/>
  <c r="C38" i="76"/>
  <c r="C112" i="76"/>
  <c r="C100" i="76"/>
  <c r="C57" i="76"/>
  <c r="C128" i="76"/>
  <c r="C130" i="76"/>
  <c r="C195" i="76"/>
  <c r="C259" i="76"/>
  <c r="C28" i="76"/>
  <c r="C189" i="76"/>
  <c r="C253" i="76"/>
  <c r="C317" i="76"/>
  <c r="C180" i="76"/>
  <c r="C1351" i="76"/>
  <c r="C1369" i="76"/>
  <c r="C899" i="76"/>
  <c r="C1184" i="76"/>
  <c r="C763" i="76"/>
  <c r="C1078" i="76"/>
  <c r="C462" i="76"/>
  <c r="C1279" i="76"/>
  <c r="C1384" i="76"/>
  <c r="C1116" i="76"/>
  <c r="C1392" i="76"/>
  <c r="C1315" i="76"/>
  <c r="C49" i="76"/>
  <c r="C26" i="76"/>
  <c r="C98" i="76"/>
  <c r="C63" i="76"/>
  <c r="C135" i="76"/>
  <c r="C77" i="76"/>
  <c r="C61" i="76"/>
  <c r="C13" i="76"/>
  <c r="C137" i="76"/>
  <c r="C113" i="76"/>
  <c r="C46" i="76"/>
  <c r="C187" i="76"/>
  <c r="C267" i="76"/>
  <c r="C99" i="76"/>
  <c r="C213" i="76"/>
  <c r="C285" i="76"/>
  <c r="C125" i="76"/>
  <c r="C228" i="76"/>
  <c r="C292" i="76"/>
  <c r="C101" i="76"/>
  <c r="C185" i="76"/>
  <c r="C249" i="76"/>
  <c r="C313" i="76"/>
  <c r="C147" i="76"/>
  <c r="C294" i="76"/>
  <c r="C378" i="76"/>
  <c r="C442" i="76"/>
  <c r="C144" i="76"/>
  <c r="C263" i="76"/>
  <c r="C361" i="76"/>
  <c r="C425" i="76"/>
  <c r="C86" i="76"/>
  <c r="C264" i="76"/>
  <c r="C371" i="76"/>
  <c r="C1505" i="76"/>
  <c r="C1295" i="76"/>
  <c r="C1367" i="76"/>
  <c r="C1415" i="76"/>
  <c r="C1463" i="76"/>
  <c r="C1498" i="76"/>
  <c r="C1465" i="76"/>
  <c r="C1336" i="76"/>
  <c r="C1255" i="76"/>
  <c r="C937" i="76"/>
  <c r="C1189" i="76"/>
  <c r="C820" i="76"/>
  <c r="C1119" i="76"/>
  <c r="C694" i="76"/>
  <c r="C1281" i="76"/>
  <c r="C1400" i="76"/>
  <c r="C1152" i="76"/>
  <c r="C1424" i="76"/>
  <c r="C1480" i="76"/>
  <c r="C1309" i="76"/>
  <c r="C1205" i="76"/>
  <c r="C949" i="76"/>
  <c r="C19" i="76"/>
  <c r="C34" i="76"/>
  <c r="C106" i="76"/>
  <c r="C71" i="76"/>
  <c r="C151" i="76"/>
  <c r="C105" i="76"/>
  <c r="C76" i="76"/>
  <c r="C29" i="76"/>
  <c r="C20" i="76"/>
  <c r="C115" i="76"/>
  <c r="C94" i="76"/>
  <c r="C203" i="76"/>
  <c r="C275" i="76"/>
  <c r="C138" i="76"/>
  <c r="C221" i="76"/>
  <c r="C293" i="76"/>
  <c r="C136" i="76"/>
  <c r="C236" i="76"/>
  <c r="C300" i="76"/>
  <c r="C118" i="76"/>
  <c r="C193" i="76"/>
  <c r="C257" i="76"/>
  <c r="C321" i="76"/>
  <c r="C182" i="76"/>
  <c r="C310" i="76"/>
  <c r="C386" i="76"/>
  <c r="C450" i="76"/>
  <c r="C165" i="76"/>
  <c r="C279" i="76"/>
  <c r="C369" i="76"/>
  <c r="C433" i="76"/>
  <c r="C158" i="76"/>
  <c r="C280" i="76"/>
  <c r="C1375" i="76"/>
  <c r="C486" i="76"/>
  <c r="C1301" i="76"/>
  <c r="C1481" i="76"/>
  <c r="C974" i="76"/>
  <c r="C190" i="76"/>
  <c r="C996" i="76"/>
  <c r="C988" i="76"/>
  <c r="C1326" i="76"/>
  <c r="C876" i="76"/>
  <c r="C1440" i="76"/>
  <c r="C27" i="76"/>
  <c r="C66" i="76"/>
  <c r="C47" i="76"/>
  <c r="C159" i="76"/>
  <c r="C123" i="76"/>
  <c r="C120" i="76"/>
  <c r="C36" i="76"/>
  <c r="C150" i="76"/>
  <c r="C170" i="76"/>
  <c r="C283" i="76"/>
  <c r="C174" i="76"/>
  <c r="C269" i="76"/>
  <c r="C171" i="76"/>
  <c r="C260" i="76"/>
  <c r="C44" i="76"/>
  <c r="C201" i="76"/>
  <c r="C281" i="76"/>
  <c r="C89" i="76"/>
  <c r="C332" i="76"/>
  <c r="C410" i="76"/>
  <c r="C92" i="76"/>
  <c r="C295" i="76"/>
  <c r="C393" i="76"/>
  <c r="C473" i="76"/>
  <c r="C296" i="76"/>
  <c r="C395" i="76"/>
  <c r="C459" i="76"/>
  <c r="C226" i="76"/>
  <c r="C339" i="76"/>
  <c r="C400" i="76"/>
  <c r="C464" i="76"/>
  <c r="C142" i="76"/>
  <c r="C405" i="76"/>
  <c r="C519" i="76"/>
  <c r="C583" i="76"/>
  <c r="C234" i="76"/>
  <c r="C444" i="76"/>
  <c r="C537" i="76"/>
  <c r="C601" i="76"/>
  <c r="C288" i="76"/>
  <c r="C455" i="76"/>
  <c r="C528" i="76"/>
  <c r="C592" i="76"/>
  <c r="C218" i="76"/>
  <c r="C372" i="76"/>
  <c r="C479" i="76"/>
  <c r="C541" i="76"/>
  <c r="C605" i="76"/>
  <c r="C146" i="76"/>
  <c r="C397" i="76"/>
  <c r="C563" i="76"/>
  <c r="C634" i="76"/>
  <c r="C706" i="76"/>
  <c r="C222" i="76"/>
  <c r="C542" i="76"/>
  <c r="C640" i="76"/>
  <c r="C705" i="76"/>
  <c r="C32" i="76"/>
  <c r="C514" i="76"/>
  <c r="C626" i="76"/>
  <c r="C699" i="76"/>
  <c r="C116" i="76"/>
  <c r="C447" i="76"/>
  <c r="C604" i="76"/>
  <c r="C680" i="76"/>
  <c r="C744" i="76"/>
  <c r="C808" i="76"/>
  <c r="C497" i="76"/>
  <c r="C685" i="76"/>
  <c r="C795" i="76"/>
  <c r="C856" i="76"/>
  <c r="C347" i="76"/>
  <c r="C638" i="76"/>
  <c r="C758" i="76"/>
  <c r="C826" i="76"/>
  <c r="C890" i="76"/>
  <c r="C522" i="76"/>
  <c r="C687" i="76"/>
  <c r="C778" i="76"/>
  <c r="C841" i="76"/>
  <c r="C905" i="76"/>
  <c r="C580" i="76"/>
  <c r="C757" i="76"/>
  <c r="C838" i="76"/>
  <c r="C902" i="76"/>
  <c r="C510" i="76"/>
  <c r="C771" i="76"/>
  <c r="C875" i="76"/>
  <c r="C961" i="76"/>
  <c r="C1025" i="76"/>
  <c r="C1089" i="76"/>
  <c r="C1153" i="76"/>
  <c r="C1217" i="76"/>
  <c r="C539" i="76"/>
  <c r="C805" i="76"/>
  <c r="C916" i="76"/>
  <c r="C987" i="76"/>
  <c r="C1051" i="76"/>
  <c r="C1115" i="76"/>
  <c r="C1179" i="76"/>
  <c r="C1243" i="76"/>
  <c r="C663" i="76"/>
  <c r="C829" i="76"/>
  <c r="C935" i="76"/>
  <c r="C1002" i="76"/>
  <c r="C1066" i="76"/>
  <c r="C1130" i="76"/>
  <c r="C1194" i="76"/>
  <c r="C1258" i="76"/>
  <c r="C390" i="76"/>
  <c r="C945" i="76"/>
  <c r="C1045" i="76"/>
  <c r="C1150" i="76"/>
  <c r="C677" i="76"/>
  <c r="C928" i="76"/>
  <c r="C1030" i="76"/>
  <c r="C1135" i="76"/>
  <c r="C670" i="76"/>
  <c r="C908" i="76"/>
  <c r="C1000" i="76"/>
  <c r="C1092" i="76"/>
  <c r="C1197" i="76"/>
  <c r="C785" i="76"/>
  <c r="C944" i="76"/>
  <c r="C1039" i="76"/>
  <c r="C1144" i="76"/>
  <c r="C1236" i="76"/>
  <c r="C1323" i="76"/>
  <c r="C1451" i="76"/>
  <c r="C1387" i="76"/>
  <c r="C1224" i="76"/>
  <c r="C1095" i="76"/>
  <c r="C885" i="76"/>
  <c r="C1462" i="76"/>
  <c r="C1398" i="76"/>
  <c r="C1333" i="76"/>
  <c r="C1272" i="76"/>
  <c r="C904" i="76"/>
  <c r="C709" i="76"/>
  <c r="C1286" i="76"/>
  <c r="C661" i="76"/>
  <c r="C318" i="76"/>
  <c r="C1417" i="76"/>
  <c r="C1015" i="76"/>
  <c r="C341" i="76"/>
  <c r="C1032" i="76"/>
  <c r="C1024" i="76"/>
  <c r="C1344" i="76"/>
  <c r="C983" i="76"/>
  <c r="C1464" i="76"/>
  <c r="C35" i="76"/>
  <c r="C74" i="76"/>
  <c r="C55" i="76"/>
  <c r="C167" i="76"/>
  <c r="C134" i="76"/>
  <c r="C131" i="76"/>
  <c r="C52" i="76"/>
  <c r="C161" i="76"/>
  <c r="C179" i="76"/>
  <c r="C291" i="76"/>
  <c r="C181" i="76"/>
  <c r="C277" i="76"/>
  <c r="C188" i="76"/>
  <c r="C268" i="76"/>
  <c r="C97" i="76"/>
  <c r="C209" i="76"/>
  <c r="C289" i="76"/>
  <c r="C122" i="76"/>
  <c r="C334" i="76"/>
  <c r="C418" i="76"/>
  <c r="C132" i="76"/>
  <c r="C311" i="76"/>
  <c r="C401" i="76"/>
  <c r="C21" i="76"/>
  <c r="C312" i="76"/>
  <c r="C403" i="76"/>
  <c r="C467" i="76"/>
  <c r="C242" i="76"/>
  <c r="C348" i="76"/>
  <c r="C408" i="76"/>
  <c r="C472" i="76"/>
  <c r="C207" i="76"/>
  <c r="C421" i="76"/>
  <c r="C527" i="76"/>
  <c r="C591" i="76"/>
  <c r="C266" i="76"/>
  <c r="C460" i="76"/>
  <c r="C545" i="76"/>
  <c r="C609" i="76"/>
  <c r="C320" i="76"/>
  <c r="C471" i="76"/>
  <c r="C536" i="76"/>
  <c r="C600" i="76"/>
  <c r="C250" i="76"/>
  <c r="C388" i="76"/>
  <c r="C483" i="76"/>
  <c r="C549" i="76"/>
  <c r="C613" i="76"/>
  <c r="C163" i="76"/>
  <c r="C429" i="76"/>
  <c r="C579" i="76"/>
  <c r="C643" i="76"/>
  <c r="C714" i="76"/>
  <c r="C286" i="76"/>
  <c r="C558" i="76"/>
  <c r="C642" i="76"/>
  <c r="C713" i="76"/>
  <c r="C238" i="76"/>
  <c r="C530" i="76"/>
  <c r="C635" i="76"/>
  <c r="C707" i="76"/>
  <c r="C160" i="76"/>
  <c r="C482" i="76"/>
  <c r="C628" i="76"/>
  <c r="C688" i="76"/>
  <c r="C752" i="76"/>
  <c r="C70" i="76"/>
  <c r="C518" i="76"/>
  <c r="C701" i="76"/>
  <c r="C797" i="76"/>
  <c r="C864" i="76"/>
  <c r="C399" i="76"/>
  <c r="C649" i="76"/>
  <c r="C770" i="76"/>
  <c r="C834" i="76"/>
  <c r="C898" i="76"/>
  <c r="C554" i="76"/>
  <c r="C703" i="76"/>
  <c r="C787" i="76"/>
  <c r="C849" i="76"/>
  <c r="C272" i="76"/>
  <c r="C612" i="76"/>
  <c r="C769" i="76"/>
  <c r="C846" i="76"/>
  <c r="C910" i="76"/>
  <c r="C523" i="76"/>
  <c r="C782" i="76"/>
  <c r="C891" i="76"/>
  <c r="C969" i="76"/>
  <c r="C1033" i="76"/>
  <c r="C1097" i="76"/>
  <c r="C1161" i="76"/>
  <c r="C1225" i="76"/>
  <c r="C603" i="76"/>
  <c r="C815" i="76"/>
  <c r="C927" i="76"/>
  <c r="C995" i="76"/>
  <c r="C1059" i="76"/>
  <c r="C1123" i="76"/>
  <c r="C1187" i="76"/>
  <c r="C1251" i="76"/>
  <c r="C695" i="76"/>
  <c r="C845" i="76"/>
  <c r="C946" i="76"/>
  <c r="C1010" i="76"/>
  <c r="C1074" i="76"/>
  <c r="C1138" i="76"/>
  <c r="C1202" i="76"/>
  <c r="C1266" i="76"/>
  <c r="C498" i="76"/>
  <c r="C958" i="76"/>
  <c r="C1063" i="76"/>
  <c r="C1168" i="76"/>
  <c r="C765" i="76"/>
  <c r="C931" i="76"/>
  <c r="C1048" i="76"/>
  <c r="C1140" i="76"/>
  <c r="C711" i="76"/>
  <c r="C911" i="76"/>
  <c r="C1005" i="76"/>
  <c r="C1110" i="76"/>
  <c r="C1215" i="76"/>
  <c r="C803" i="76"/>
  <c r="C952" i="76"/>
  <c r="C1044" i="76"/>
  <c r="C1149" i="76"/>
  <c r="C1256" i="76"/>
  <c r="C1331" i="76"/>
  <c r="C1491" i="76"/>
  <c r="C1427" i="76"/>
  <c r="C1363" i="76"/>
  <c r="C1013" i="76"/>
  <c r="C1502" i="76"/>
  <c r="C1438" i="76"/>
  <c r="C1374" i="76"/>
  <c r="C1270" i="76"/>
  <c r="C1239" i="76"/>
  <c r="C1038" i="76"/>
  <c r="C1423" i="76"/>
  <c r="C1385" i="76"/>
  <c r="C1164" i="76"/>
  <c r="C1061" i="76"/>
  <c r="C618" i="76"/>
  <c r="C1160" i="76"/>
  <c r="C1070" i="76"/>
  <c r="C1376" i="76"/>
  <c r="C1300" i="76"/>
  <c r="C1325" i="76"/>
  <c r="C59" i="76"/>
  <c r="C90" i="76"/>
  <c r="C95" i="76"/>
  <c r="C40" i="76"/>
  <c r="C56" i="76"/>
  <c r="C54" i="76"/>
  <c r="C81" i="76"/>
  <c r="C14" i="76"/>
  <c r="C219" i="76"/>
  <c r="C307" i="76"/>
  <c r="C205" i="76"/>
  <c r="C309" i="76"/>
  <c r="C204" i="76"/>
  <c r="C284" i="76"/>
  <c r="C140" i="76"/>
  <c r="C225" i="76"/>
  <c r="C305" i="76"/>
  <c r="C214" i="76"/>
  <c r="C354" i="76"/>
  <c r="C434" i="76"/>
  <c r="C183" i="76"/>
  <c r="C340" i="76"/>
  <c r="C417" i="76"/>
  <c r="C184" i="76"/>
  <c r="C346" i="76"/>
  <c r="C419" i="76"/>
  <c r="C48" i="76"/>
  <c r="C274" i="76"/>
  <c r="C360" i="76"/>
  <c r="C424" i="76"/>
  <c r="C488" i="76"/>
  <c r="C271" i="76"/>
  <c r="C453" i="76"/>
  <c r="C543" i="76"/>
  <c r="C607" i="76"/>
  <c r="C364" i="76"/>
  <c r="C495" i="76"/>
  <c r="C561" i="76"/>
  <c r="C156" i="76"/>
  <c r="C375" i="76"/>
  <c r="C481" i="76"/>
  <c r="C552" i="76"/>
  <c r="C616" i="76"/>
  <c r="C314" i="76"/>
  <c r="C420" i="76"/>
  <c r="C494" i="76"/>
  <c r="C565" i="76"/>
  <c r="C629" i="76"/>
  <c r="C255" i="76"/>
  <c r="C490" i="76"/>
  <c r="C611" i="76"/>
  <c r="C666" i="76"/>
  <c r="C730" i="76"/>
  <c r="C374" i="76"/>
  <c r="C590" i="76"/>
  <c r="C665" i="76"/>
  <c r="C729" i="76"/>
  <c r="C382" i="76"/>
  <c r="C562" i="76"/>
  <c r="C657" i="76"/>
  <c r="C723" i="76"/>
  <c r="C304" i="76"/>
  <c r="C524" i="76"/>
  <c r="C648" i="76"/>
  <c r="C704" i="76"/>
  <c r="C768" i="76"/>
  <c r="C177" i="76"/>
  <c r="C582" i="76"/>
  <c r="C733" i="76"/>
  <c r="C816" i="76"/>
  <c r="C880" i="76"/>
  <c r="C491" i="76"/>
  <c r="C676" i="76"/>
  <c r="C781" i="76"/>
  <c r="C850" i="76"/>
  <c r="C270" i="76"/>
  <c r="C625" i="76"/>
  <c r="C735" i="76"/>
  <c r="C798" i="76"/>
  <c r="C865" i="76"/>
  <c r="C367" i="76"/>
  <c r="C684" i="76"/>
  <c r="C791" i="76"/>
  <c r="C862" i="76"/>
  <c r="C926" i="76"/>
  <c r="C622" i="76"/>
  <c r="C804" i="76"/>
  <c r="C921" i="76"/>
  <c r="C985" i="76"/>
  <c r="C1049" i="76"/>
  <c r="C1113" i="76"/>
  <c r="C1177" i="76"/>
  <c r="C1241" i="76"/>
  <c r="C718" i="76"/>
  <c r="C847" i="76"/>
  <c r="C947" i="76"/>
  <c r="C1011" i="76"/>
  <c r="C1075" i="76"/>
  <c r="C1139" i="76"/>
  <c r="C1203" i="76"/>
  <c r="C1267" i="76"/>
  <c r="C766" i="76"/>
  <c r="C877" i="76"/>
  <c r="C962" i="76"/>
  <c r="C1026" i="76"/>
  <c r="C1090" i="76"/>
  <c r="C1154" i="76"/>
  <c r="C1218" i="76"/>
  <c r="C1282" i="76"/>
  <c r="C655" i="76"/>
  <c r="C981" i="76"/>
  <c r="C1086" i="76"/>
  <c r="C1191" i="76"/>
  <c r="C852" i="76"/>
  <c r="C966" i="76"/>
  <c r="C1071" i="76"/>
  <c r="C1176" i="76"/>
  <c r="C807" i="76"/>
  <c r="C917" i="76"/>
  <c r="C1028" i="76"/>
  <c r="C1133" i="76"/>
  <c r="C454" i="76"/>
  <c r="C855" i="76"/>
  <c r="C975" i="76"/>
  <c r="C1080" i="76"/>
  <c r="C1172" i="76"/>
  <c r="C1285" i="76"/>
  <c r="C1507" i="76"/>
  <c r="C1443" i="76"/>
  <c r="C1379" i="76"/>
  <c r="C1312" i="76"/>
  <c r="C1136" i="76"/>
  <c r="C508" i="76"/>
  <c r="C1454" i="76"/>
  <c r="C1390" i="76"/>
  <c r="C1322" i="76"/>
  <c r="C1291" i="76"/>
  <c r="C1084" i="76"/>
  <c r="C951" i="76"/>
  <c r="C853" i="76"/>
  <c r="C1317" i="76"/>
  <c r="C900" i="76"/>
  <c r="C538" i="76"/>
  <c r="C1223" i="76"/>
  <c r="C1408" i="76"/>
  <c r="C1360" i="76"/>
  <c r="C1077" i="76"/>
  <c r="C43" i="76"/>
  <c r="C31" i="76"/>
  <c r="C68" i="76"/>
  <c r="C110" i="76"/>
  <c r="C85" i="76"/>
  <c r="C211" i="76"/>
  <c r="C152" i="76"/>
  <c r="C325" i="76"/>
  <c r="C252" i="76"/>
  <c r="C155" i="76"/>
  <c r="C297" i="76"/>
  <c r="C262" i="76"/>
  <c r="C458" i="76"/>
  <c r="C247" i="76"/>
  <c r="C449" i="76"/>
  <c r="C335" i="76"/>
  <c r="C443" i="76"/>
  <c r="C290" i="76"/>
  <c r="C392" i="76"/>
  <c r="C504" i="76"/>
  <c r="C437" i="76"/>
  <c r="C567" i="76"/>
  <c r="C380" i="76"/>
  <c r="C529" i="76"/>
  <c r="C192" i="76"/>
  <c r="C476" i="76"/>
  <c r="C576" i="76"/>
  <c r="C326" i="76"/>
  <c r="C474" i="76"/>
  <c r="C581" i="76"/>
  <c r="C191" i="76"/>
  <c r="C531" i="76"/>
  <c r="C674" i="76"/>
  <c r="C133" i="76"/>
  <c r="C615" i="76"/>
  <c r="C721" i="76"/>
  <c r="C477" i="76"/>
  <c r="C667" i="76"/>
  <c r="C755" i="76"/>
  <c r="C556" i="76"/>
  <c r="C696" i="76"/>
  <c r="C792" i="76"/>
  <c r="C630" i="76"/>
  <c r="C786" i="76"/>
  <c r="C896" i="76"/>
  <c r="C660" i="76"/>
  <c r="C810" i="76"/>
  <c r="C366" i="76"/>
  <c r="C671" i="76"/>
  <c r="C817" i="76"/>
  <c r="C323" i="76"/>
  <c r="C732" i="76"/>
  <c r="C870" i="76"/>
  <c r="C381" i="76"/>
  <c r="C827" i="76"/>
  <c r="C977" i="76"/>
  <c r="C1073" i="76"/>
  <c r="C1185" i="76"/>
  <c r="C499" i="76"/>
  <c r="C879" i="76"/>
  <c r="C1003" i="76"/>
  <c r="C1099" i="76"/>
  <c r="C1211" i="76"/>
  <c r="C656" i="76"/>
  <c r="C913" i="76"/>
  <c r="C1018" i="76"/>
  <c r="C1114" i="76"/>
  <c r="C1226" i="76"/>
  <c r="C1314" i="76"/>
  <c r="C1004" i="76"/>
  <c r="C1173" i="76"/>
  <c r="C922" i="76"/>
  <c r="C1076" i="76"/>
  <c r="C445" i="76"/>
  <c r="C959" i="76"/>
  <c r="C1128" i="76"/>
  <c r="C734" i="76"/>
  <c r="C980" i="76"/>
  <c r="C1126" i="76"/>
  <c r="C1296" i="76"/>
  <c r="C1419" i="76"/>
  <c r="C1100" i="76"/>
  <c r="C844" i="76"/>
  <c r="C1510" i="76"/>
  <c r="C1406" i="76"/>
  <c r="C1289" i="76"/>
  <c r="C11" i="76"/>
  <c r="C1056" i="76"/>
  <c r="C939" i="76"/>
  <c r="C1198" i="76"/>
  <c r="C835" i="76"/>
  <c r="C1496" i="76"/>
  <c r="C42" i="76"/>
  <c r="C103" i="76"/>
  <c r="C109" i="76"/>
  <c r="C102" i="76"/>
  <c r="C173" i="76"/>
  <c r="C243" i="76"/>
  <c r="C229" i="76"/>
  <c r="C88" i="76"/>
  <c r="C316" i="76"/>
  <c r="C217" i="76"/>
  <c r="C345" i="76"/>
  <c r="C362" i="76"/>
  <c r="C65" i="76"/>
  <c r="C351" i="76"/>
  <c r="C162" i="76"/>
  <c r="C379" i="76"/>
  <c r="C69" i="76"/>
  <c r="C327" i="76"/>
  <c r="C440" i="76"/>
  <c r="C239" i="76"/>
  <c r="C500" i="76"/>
  <c r="C16" i="76"/>
  <c r="C428" i="76"/>
  <c r="C577" i="76"/>
  <c r="C359" i="76"/>
  <c r="C512" i="76"/>
  <c r="C566" i="76"/>
  <c r="C950" i="76"/>
  <c r="C1302" i="76"/>
  <c r="C114" i="76"/>
  <c r="C73" i="76"/>
  <c r="C104" i="76"/>
  <c r="C166" i="76"/>
  <c r="C154" i="76"/>
  <c r="C196" i="76"/>
  <c r="C129" i="76"/>
  <c r="C329" i="76"/>
  <c r="C370" i="76"/>
  <c r="C215" i="76"/>
  <c r="C457" i="76"/>
  <c r="C387" i="76"/>
  <c r="C210" i="76"/>
  <c r="C416" i="76"/>
  <c r="C303" i="76"/>
  <c r="C551" i="76"/>
  <c r="C396" i="76"/>
  <c r="C585" i="76"/>
  <c r="C423" i="76"/>
  <c r="C584" i="76"/>
  <c r="C349" i="76"/>
  <c r="C517" i="76"/>
  <c r="C637" i="76"/>
  <c r="C461" i="76"/>
  <c r="C632" i="76"/>
  <c r="C93" i="76"/>
  <c r="C620" i="76"/>
  <c r="C745" i="76"/>
  <c r="C578" i="76"/>
  <c r="C715" i="76"/>
  <c r="C415" i="76"/>
  <c r="C664" i="76"/>
  <c r="C784" i="76"/>
  <c r="C641" i="76"/>
  <c r="C824" i="76"/>
  <c r="C463" i="76"/>
  <c r="C740" i="76"/>
  <c r="C874" i="76"/>
  <c r="C647" i="76"/>
  <c r="C809" i="76"/>
  <c r="C431" i="76"/>
  <c r="C780" i="76"/>
  <c r="C894" i="76"/>
  <c r="C710" i="76"/>
  <c r="C932" i="76"/>
  <c r="C1057" i="76"/>
  <c r="C1169" i="76"/>
  <c r="C686" i="76"/>
  <c r="C907" i="76"/>
  <c r="C1035" i="76"/>
  <c r="C1155" i="76"/>
  <c r="C206" i="76"/>
  <c r="C861" i="76"/>
  <c r="C994" i="76"/>
  <c r="C1122" i="76"/>
  <c r="C1242" i="76"/>
  <c r="C836" i="76"/>
  <c r="C1104" i="76"/>
  <c r="C679" i="76"/>
  <c r="C1124" i="76"/>
  <c r="C1368" i="76"/>
  <c r="C17" i="76"/>
  <c r="C23" i="76"/>
  <c r="C107" i="76"/>
  <c r="C126" i="76"/>
  <c r="C168" i="76"/>
  <c r="C197" i="76"/>
  <c r="C212" i="76"/>
  <c r="C153" i="76"/>
  <c r="C337" i="76"/>
  <c r="C394" i="76"/>
  <c r="C231" i="76"/>
  <c r="C465" i="76"/>
  <c r="C411" i="76"/>
  <c r="C258" i="76"/>
  <c r="C432" i="76"/>
  <c r="C357" i="76"/>
  <c r="C559" i="76"/>
  <c r="C412" i="76"/>
  <c r="C593" i="76"/>
  <c r="C439" i="76"/>
  <c r="C608" i="76"/>
  <c r="C356" i="76"/>
  <c r="C525" i="76"/>
  <c r="C645" i="76"/>
  <c r="C501" i="76"/>
  <c r="C654" i="76"/>
  <c r="C333" i="76"/>
  <c r="C631" i="76"/>
  <c r="C753" i="76"/>
  <c r="C594" i="76"/>
  <c r="C731" i="76"/>
  <c r="C493" i="76"/>
  <c r="C672" i="76"/>
  <c r="C800" i="76"/>
  <c r="C652" i="76"/>
  <c r="C832" i="76"/>
  <c r="C532" i="76"/>
  <c r="C779" i="76"/>
  <c r="C882" i="76"/>
  <c r="C658" i="76"/>
  <c r="C825" i="76"/>
  <c r="C502" i="76"/>
  <c r="C802" i="76"/>
  <c r="C918" i="76"/>
  <c r="C742" i="76"/>
  <c r="C943" i="76"/>
  <c r="C1065" i="76"/>
  <c r="C1193" i="76"/>
  <c r="C750" i="76"/>
  <c r="C938" i="76"/>
  <c r="C1043" i="76"/>
  <c r="C1163" i="76"/>
  <c r="C398" i="76"/>
  <c r="C893" i="76"/>
  <c r="C1034" i="76"/>
  <c r="C1146" i="76"/>
  <c r="C1250" i="76"/>
  <c r="C867" i="76"/>
  <c r="C1109" i="76"/>
  <c r="C1399" i="76"/>
  <c r="C1497" i="76"/>
  <c r="C1252" i="76"/>
  <c r="C1263" i="76"/>
  <c r="C1157" i="76"/>
  <c r="C1334" i="76"/>
  <c r="C67" i="76"/>
  <c r="C111" i="76"/>
  <c r="C80" i="76"/>
  <c r="C117" i="76"/>
  <c r="C251" i="76"/>
  <c r="C261" i="76"/>
  <c r="C276" i="76"/>
  <c r="C233" i="76"/>
  <c r="C230" i="76"/>
  <c r="C466" i="76"/>
  <c r="C377" i="76"/>
  <c r="C232" i="76"/>
  <c r="C451" i="76"/>
  <c r="C350" i="76"/>
  <c r="C480" i="76"/>
  <c r="C469" i="76"/>
  <c r="C64" i="76"/>
  <c r="C513" i="76"/>
  <c r="C224" i="76"/>
  <c r="C520" i="76"/>
  <c r="C148" i="76"/>
  <c r="C452" i="76"/>
  <c r="C573" i="76"/>
  <c r="C319" i="76"/>
  <c r="C595" i="76"/>
  <c r="C698" i="76"/>
  <c r="C470" i="76"/>
  <c r="C681" i="76"/>
  <c r="C414" i="76"/>
  <c r="C646" i="76"/>
  <c r="C240" i="76"/>
  <c r="C588" i="76"/>
  <c r="C728" i="76"/>
  <c r="C344" i="76"/>
  <c r="C749" i="76"/>
  <c r="C872" i="76"/>
  <c r="C627" i="76"/>
  <c r="C818" i="76"/>
  <c r="C487" i="76"/>
  <c r="C754" i="76"/>
  <c r="C873" i="76"/>
  <c r="C668" i="76"/>
  <c r="C830" i="76"/>
  <c r="C223" i="76"/>
  <c r="C843" i="76"/>
  <c r="C1001" i="76"/>
  <c r="C1121" i="76"/>
  <c r="C1233" i="76"/>
  <c r="C794" i="76"/>
  <c r="C971" i="76"/>
  <c r="C1091" i="76"/>
  <c r="C1219" i="76"/>
  <c r="C777" i="76"/>
  <c r="C954" i="76"/>
  <c r="C1058" i="76"/>
  <c r="C1178" i="76"/>
  <c r="C1298" i="76"/>
  <c r="C999" i="76"/>
  <c r="C1196" i="76"/>
  <c r="C948" i="76"/>
  <c r="C1117" i="76"/>
  <c r="C869" i="76"/>
  <c r="C1064" i="76"/>
  <c r="C662" i="76"/>
  <c r="C957" i="76"/>
  <c r="C1167" i="76"/>
  <c r="C1318" i="76"/>
  <c r="C1411" i="76"/>
  <c r="C1371" i="76"/>
  <c r="C1335" i="76"/>
  <c r="C1008" i="76"/>
  <c r="C1470" i="76"/>
  <c r="C1079" i="76"/>
  <c r="C956" i="76"/>
  <c r="C1148" i="76"/>
  <c r="C1283" i="76"/>
  <c r="C82" i="76"/>
  <c r="C108" i="76"/>
  <c r="C227" i="76"/>
  <c r="C37" i="76"/>
  <c r="C175" i="76"/>
  <c r="C343" i="76"/>
  <c r="C385" i="76"/>
  <c r="C427" i="76"/>
  <c r="C376" i="76"/>
  <c r="C389" i="76"/>
  <c r="C298" i="76"/>
  <c r="C256" i="76"/>
  <c r="C91" i="76"/>
  <c r="C485" i="76"/>
  <c r="C121" i="76"/>
  <c r="C623" i="76"/>
  <c r="C526" i="76"/>
  <c r="C761" i="76"/>
  <c r="C683" i="76"/>
  <c r="C572" i="76"/>
  <c r="C776" i="76"/>
  <c r="C764" i="76"/>
  <c r="C564" i="76"/>
  <c r="C858" i="76"/>
  <c r="C751" i="76"/>
  <c r="C897" i="76"/>
  <c r="C854" i="76"/>
  <c r="C793" i="76"/>
  <c r="C1017" i="76"/>
  <c r="C1209" i="76"/>
  <c r="C895" i="76"/>
  <c r="C1107" i="76"/>
  <c r="C570" i="76"/>
  <c r="C978" i="76"/>
  <c r="C1170" i="76"/>
  <c r="C821" i="76"/>
  <c r="C1214" i="76"/>
  <c r="C989" i="76"/>
  <c r="C1199" i="76"/>
  <c r="C964" i="76"/>
  <c r="C1174" i="76"/>
  <c r="C909" i="76"/>
  <c r="C1108" i="76"/>
  <c r="C1339" i="76"/>
  <c r="C1395" i="76"/>
  <c r="C1310" i="76"/>
  <c r="C1248" i="76"/>
  <c r="C1350" i="76"/>
  <c r="C1125" i="76"/>
  <c r="C992" i="76"/>
  <c r="C812" i="76"/>
  <c r="C1500" i="76"/>
  <c r="C1436" i="76"/>
  <c r="C1372" i="76"/>
  <c r="C1303" i="76"/>
  <c r="C1238" i="76"/>
  <c r="C1180" i="76"/>
  <c r="C1047" i="76"/>
  <c r="C774" i="76"/>
  <c r="C1501" i="76"/>
  <c r="C1437" i="76"/>
  <c r="C1373" i="76"/>
  <c r="C1273" i="76"/>
  <c r="C1142" i="76"/>
  <c r="C936" i="76"/>
  <c r="C598" i="76"/>
  <c r="C1401" i="76"/>
  <c r="C1257" i="76"/>
  <c r="C1416" i="76"/>
  <c r="C39" i="76"/>
  <c r="C45" i="76"/>
  <c r="C235" i="76"/>
  <c r="C84" i="76"/>
  <c r="C241" i="76"/>
  <c r="C402" i="76"/>
  <c r="C409" i="76"/>
  <c r="C435" i="76"/>
  <c r="C384" i="76"/>
  <c r="C489" i="76"/>
  <c r="C484" i="76"/>
  <c r="C391" i="76"/>
  <c r="C124" i="76"/>
  <c r="C505" i="76"/>
  <c r="C330" i="76"/>
  <c r="C682" i="76"/>
  <c r="C574" i="76"/>
  <c r="C302" i="76"/>
  <c r="C691" i="76"/>
  <c r="C639" i="76"/>
  <c r="C145" i="76"/>
  <c r="C775" i="76"/>
  <c r="C596" i="76"/>
  <c r="C866" i="76"/>
  <c r="C759" i="76"/>
  <c r="C516" i="76"/>
  <c r="C878" i="76"/>
  <c r="C811" i="76"/>
  <c r="C1041" i="76"/>
  <c r="C1249" i="76"/>
  <c r="C955" i="76"/>
  <c r="C1131" i="76"/>
  <c r="C727" i="76"/>
  <c r="C986" i="76"/>
  <c r="C1186" i="76"/>
  <c r="C903" i="76"/>
  <c r="C1232" i="76"/>
  <c r="C1007" i="76"/>
  <c r="C1204" i="76"/>
  <c r="C982" i="76"/>
  <c r="C1192" i="76"/>
  <c r="C941" i="76"/>
  <c r="C1190" i="76"/>
  <c r="C1475" i="76"/>
  <c r="C1435" i="76"/>
  <c r="C1308" i="76"/>
  <c r="C1245" i="76"/>
  <c r="C1141" i="76"/>
  <c r="C1382" i="76"/>
  <c r="C1293" i="76"/>
  <c r="C1120" i="76"/>
  <c r="C1476" i="76"/>
  <c r="C1412" i="76"/>
  <c r="C1348" i="76"/>
  <c r="C1327" i="76"/>
  <c r="C1265" i="76"/>
  <c r="C1175" i="76"/>
  <c r="C965" i="76"/>
  <c r="C1477" i="76"/>
  <c r="C1413" i="76"/>
  <c r="C1349" i="76"/>
  <c r="C1271" i="76"/>
  <c r="C1240" i="76"/>
  <c r="C1060" i="76"/>
  <c r="C930" i="76"/>
  <c r="C1457" i="76"/>
  <c r="C1165" i="76"/>
  <c r="C1328" i="76"/>
  <c r="C33" i="76"/>
  <c r="C127" i="76"/>
  <c r="C83" i="76"/>
  <c r="C53" i="76"/>
  <c r="C308" i="76"/>
  <c r="C353" i="76"/>
  <c r="C169" i="76"/>
  <c r="C216" i="76"/>
  <c r="C194" i="76"/>
  <c r="C496" i="76"/>
  <c r="C575" i="76"/>
  <c r="C553" i="76"/>
  <c r="C503" i="76"/>
  <c r="C338" i="76"/>
  <c r="C589" i="76"/>
  <c r="C515" i="76"/>
  <c r="C738" i="76"/>
  <c r="C673" i="76"/>
  <c r="C546" i="76"/>
  <c r="C328" i="76"/>
  <c r="C712" i="76"/>
  <c r="C422" i="76"/>
  <c r="C848" i="76"/>
  <c r="C724" i="76"/>
  <c r="C509" i="76"/>
  <c r="C833" i="76"/>
  <c r="C716" i="76"/>
  <c r="C942" i="76"/>
  <c r="C923" i="76"/>
  <c r="C1129" i="76"/>
  <c r="C772" i="76"/>
  <c r="C1019" i="76"/>
  <c r="C1195" i="76"/>
  <c r="C813" i="76"/>
  <c r="C1082" i="76"/>
  <c r="C1274" i="76"/>
  <c r="C1040" i="76"/>
  <c r="C883" i="76"/>
  <c r="C1094" i="76"/>
  <c r="C828" i="76"/>
  <c r="C1069" i="76"/>
  <c r="C762" i="76"/>
  <c r="C1021" i="76"/>
  <c r="C1231" i="76"/>
  <c r="C1459" i="76"/>
  <c r="C1216" i="76"/>
  <c r="C967" i="76"/>
  <c r="C1446" i="76"/>
  <c r="C1366" i="76"/>
  <c r="C1468" i="76"/>
  <c r="C1404" i="76"/>
  <c r="C1469" i="76"/>
  <c r="C1405" i="76"/>
  <c r="C1341" i="76"/>
  <c r="C1264" i="76"/>
  <c r="C1101" i="76"/>
  <c r="C968" i="76"/>
  <c r="C1479" i="76"/>
  <c r="C1118" i="76"/>
  <c r="C1143" i="76"/>
  <c r="C1352" i="76"/>
  <c r="C50" i="76"/>
  <c r="C139" i="76"/>
  <c r="C220" i="76"/>
  <c r="C246" i="76"/>
  <c r="C200" i="76"/>
  <c r="C368" i="76"/>
  <c r="C599" i="76"/>
  <c r="C407" i="76"/>
  <c r="C436" i="76"/>
  <c r="C365" i="76"/>
  <c r="C438" i="76"/>
  <c r="C610" i="76"/>
  <c r="C650" i="76"/>
  <c r="C669" i="76"/>
  <c r="C708" i="76"/>
  <c r="C719" i="76"/>
  <c r="C748" i="76"/>
  <c r="C859" i="76"/>
  <c r="C1145" i="76"/>
  <c r="C979" i="76"/>
  <c r="C1259" i="76"/>
  <c r="C1098" i="76"/>
  <c r="C976" i="76"/>
  <c r="C925" i="76"/>
  <c r="C823" i="76"/>
  <c r="C1156" i="76"/>
  <c r="C1062" i="76"/>
  <c r="C1403" i="76"/>
  <c r="C1478" i="76"/>
  <c r="C1422" i="76"/>
  <c r="C1166" i="76"/>
  <c r="C1508" i="76"/>
  <c r="C1484" i="76"/>
  <c r="C1452" i="76"/>
  <c r="C1396" i="76"/>
  <c r="C1338" i="76"/>
  <c r="C1305" i="76"/>
  <c r="C1260" i="76"/>
  <c r="C534" i="76"/>
  <c r="C1381" i="76"/>
  <c r="C1357" i="76"/>
  <c r="C1096" i="76"/>
  <c r="C1014" i="76"/>
  <c r="C887" i="76"/>
  <c r="C892" i="76"/>
  <c r="C87" i="76"/>
  <c r="C141" i="76"/>
  <c r="C244" i="76"/>
  <c r="C278" i="76"/>
  <c r="C248" i="76"/>
  <c r="C448" i="76"/>
  <c r="C176" i="76"/>
  <c r="C492" i="76"/>
  <c r="C468" i="76"/>
  <c r="C547" i="76"/>
  <c r="C606" i="76"/>
  <c r="C624" i="76"/>
  <c r="C659" i="76"/>
  <c r="C717" i="76"/>
  <c r="C790" i="76"/>
  <c r="C767" i="76"/>
  <c r="C814" i="76"/>
  <c r="C912" i="76"/>
  <c r="C1201" i="76"/>
  <c r="C1027" i="76"/>
  <c r="C788" i="76"/>
  <c r="C1106" i="76"/>
  <c r="C1022" i="76"/>
  <c r="C984" i="76"/>
  <c r="C884" i="76"/>
  <c r="C1220" i="76"/>
  <c r="C1085" i="76"/>
  <c r="C1347" i="76"/>
  <c r="C1182" i="76"/>
  <c r="C972" i="76"/>
  <c r="C1414" i="76"/>
  <c r="C1358" i="76"/>
  <c r="C940" i="76"/>
  <c r="C1364" i="76"/>
  <c r="C1493" i="76"/>
  <c r="C1188" i="76"/>
  <c r="C1029" i="76"/>
  <c r="C22" i="76"/>
  <c r="C315" i="76"/>
  <c r="C157" i="76"/>
  <c r="C199" i="76"/>
  <c r="C475" i="76"/>
  <c r="C96" i="76"/>
  <c r="C521" i="76"/>
  <c r="C568" i="76"/>
  <c r="C597" i="76"/>
  <c r="C690" i="76"/>
  <c r="C697" i="76"/>
  <c r="C747" i="76"/>
  <c r="C760" i="76"/>
  <c r="C888" i="76"/>
  <c r="C906" i="76"/>
  <c r="C881" i="76"/>
  <c r="C934" i="76"/>
  <c r="C1009" i="76"/>
  <c r="C783" i="76"/>
  <c r="C1147" i="76"/>
  <c r="C924" i="76"/>
  <c r="C1234" i="76"/>
  <c r="C1132" i="76"/>
  <c r="C1112" i="76"/>
  <c r="C1023" i="76"/>
  <c r="C860" i="76"/>
  <c r="C1213" i="76"/>
  <c r="C1261" i="76"/>
  <c r="C929" i="76"/>
  <c r="C1316" i="76"/>
  <c r="C1380" i="76"/>
  <c r="C1356" i="76"/>
  <c r="C1280" i="76"/>
  <c r="C1509" i="76"/>
  <c r="C1485" i="76"/>
  <c r="C1453" i="76"/>
  <c r="C1397" i="76"/>
  <c r="C1275" i="76"/>
  <c r="C1221" i="76"/>
  <c r="C1055" i="76"/>
  <c r="C24" i="76"/>
  <c r="C301" i="76"/>
  <c r="C331" i="76"/>
  <c r="C456" i="76"/>
  <c r="C617" i="76"/>
  <c r="C557" i="76"/>
  <c r="C406" i="76"/>
  <c r="C336" i="76"/>
  <c r="C806" i="76"/>
  <c r="C586" i="76"/>
  <c r="C886" i="76"/>
  <c r="C1137" i="76"/>
  <c r="C1171" i="76"/>
  <c r="C1162" i="76"/>
  <c r="C837" i="76"/>
  <c r="C920" i="76"/>
  <c r="C1016" i="76"/>
  <c r="C1494" i="76"/>
  <c r="C1430" i="76"/>
  <c r="C1342" i="76"/>
  <c r="C1247" i="76"/>
  <c r="C960" i="76"/>
  <c r="C871" i="76"/>
  <c r="C1229" i="76"/>
  <c r="C1386" i="76"/>
  <c r="C78" i="76"/>
  <c r="C324" i="76"/>
  <c r="C342" i="76"/>
  <c r="C60" i="76"/>
  <c r="C172" i="76"/>
  <c r="C621" i="76"/>
  <c r="C651" i="76"/>
  <c r="C383" i="76"/>
  <c r="C840" i="76"/>
  <c r="C636" i="76"/>
  <c r="C587" i="76"/>
  <c r="C287" i="76"/>
  <c r="C1227" i="76"/>
  <c r="C1210" i="76"/>
  <c r="C919" i="76"/>
  <c r="C1046" i="76"/>
  <c r="C1103" i="76"/>
  <c r="C1355" i="76"/>
  <c r="C997" i="76"/>
  <c r="C1428" i="76"/>
  <c r="C1244" i="76"/>
  <c r="C1052" i="76"/>
  <c r="C1365" i="76"/>
  <c r="C1330" i="76"/>
  <c r="C973" i="76"/>
  <c r="C1206" i="76"/>
  <c r="C164" i="76"/>
  <c r="C273" i="76"/>
  <c r="C363" i="76"/>
  <c r="C535" i="76"/>
  <c r="C186" i="76"/>
  <c r="C614" i="76"/>
  <c r="C446" i="76"/>
  <c r="C736" i="76"/>
  <c r="C692" i="76"/>
  <c r="C889" i="76"/>
  <c r="C953" i="76"/>
  <c r="C863" i="76"/>
  <c r="C915" i="76"/>
  <c r="C602" i="76"/>
  <c r="C1158" i="76"/>
  <c r="C693" i="76"/>
  <c r="C1287" i="76"/>
  <c r="C1467" i="76"/>
  <c r="C1207" i="76"/>
  <c r="C725" i="76"/>
  <c r="C1461" i="76"/>
  <c r="C1389" i="76"/>
  <c r="C1319" i="76"/>
  <c r="C756" i="76"/>
  <c r="C555" i="76"/>
  <c r="C119" i="76"/>
  <c r="C198" i="76"/>
  <c r="C373" i="76"/>
  <c r="C404" i="76"/>
  <c r="C737" i="76"/>
  <c r="C550" i="76"/>
  <c r="C548" i="76"/>
  <c r="C413" i="76"/>
  <c r="C1042" i="76"/>
  <c r="C1053" i="76"/>
  <c r="C998" i="76"/>
  <c r="C1483" i="76"/>
  <c r="C1444" i="76"/>
  <c r="C1006" i="76"/>
  <c r="C1304" i="76"/>
  <c r="C72" i="76"/>
  <c r="C426" i="76"/>
  <c r="C511" i="76"/>
  <c r="C533" i="76"/>
  <c r="C507" i="76"/>
  <c r="C149" i="76"/>
  <c r="C700" i="76"/>
  <c r="C831" i="76"/>
  <c r="C1050" i="76"/>
  <c r="C1181" i="76"/>
  <c r="C1208" i="76"/>
  <c r="C1324" i="76"/>
  <c r="C1228" i="76"/>
  <c r="C1093" i="76"/>
  <c r="C1277" i="76"/>
  <c r="C62" i="76"/>
  <c r="C30" i="76"/>
  <c r="C202" i="76"/>
  <c r="C653" i="76"/>
  <c r="C675" i="76"/>
  <c r="C208" i="76"/>
  <c r="C822" i="76"/>
  <c r="C963" i="76"/>
  <c r="C1290" i="76"/>
  <c r="C741" i="76"/>
  <c r="C1276" i="76"/>
  <c r="C1388" i="76"/>
  <c r="C1088" i="76"/>
  <c r="C1421" i="76"/>
  <c r="C1183" i="76"/>
  <c r="C237" i="76"/>
  <c r="C355" i="76"/>
  <c r="C569" i="76"/>
  <c r="C619" i="76"/>
  <c r="C540" i="76"/>
  <c r="C842" i="76"/>
  <c r="C678" i="76"/>
  <c r="C1083" i="76"/>
  <c r="C1068" i="76"/>
  <c r="C1087" i="76"/>
  <c r="C1420" i="76"/>
  <c r="C1278" i="76"/>
  <c r="C1489" i="76"/>
  <c r="C1036" i="76"/>
  <c r="C245" i="76"/>
  <c r="C178" i="76"/>
  <c r="C544" i="76"/>
  <c r="C722" i="76"/>
  <c r="C720" i="76"/>
  <c r="C430" i="76"/>
  <c r="C993" i="76"/>
  <c r="C1235" i="76"/>
  <c r="C1127" i="76"/>
  <c r="C1151" i="76"/>
  <c r="C1499" i="76"/>
  <c r="C1460" i="76"/>
  <c r="C265" i="76"/>
  <c r="C746" i="76"/>
  <c r="C644" i="76"/>
  <c r="C1012" i="76"/>
  <c r="C1134" i="76"/>
  <c r="C441" i="76"/>
  <c r="C689" i="76"/>
  <c r="C1081" i="76"/>
  <c r="C914" i="76"/>
  <c r="C1268" i="76"/>
  <c r="C1292" i="76"/>
  <c r="C306" i="76"/>
  <c r="C739" i="76"/>
  <c r="C1105" i="76"/>
  <c r="C819" i="76"/>
  <c r="C322" i="76"/>
  <c r="C254" i="76"/>
  <c r="C1067" i="76"/>
  <c r="C901" i="76"/>
  <c r="C1054" i="76"/>
  <c r="C1429" i="76"/>
  <c r="C796" i="76"/>
  <c r="C41" i="76"/>
  <c r="C506" i="76"/>
  <c r="C358" i="76"/>
  <c r="C799" i="76"/>
  <c r="C1307" i="76"/>
  <c r="C789" i="76"/>
  <c r="C1237" i="76"/>
  <c r="C933" i="76"/>
  <c r="C12" i="76"/>
  <c r="C1306" i="76"/>
  <c r="C1492" i="76"/>
  <c r="C801" i="76"/>
  <c r="C18" i="76"/>
  <c r="C857" i="76"/>
  <c r="C299" i="76"/>
  <c r="C970" i="76"/>
  <c r="C1254" i="76"/>
  <c r="C560" i="76"/>
  <c r="C633" i="76"/>
  <c r="C1445" i="76"/>
  <c r="C282" i="76"/>
  <c r="C352" i="76"/>
  <c r="C1486" i="76"/>
  <c r="O19" i="68"/>
  <c r="AE20" i="68" s="1"/>
  <c r="AE3" i="68"/>
  <c r="AM23" i="68"/>
  <c r="H17" i="68"/>
  <c r="D1123" i="76"/>
  <c r="D1257" i="76"/>
  <c r="D1492" i="76"/>
  <c r="D1410" i="76"/>
  <c r="D1498" i="76"/>
  <c r="D1466" i="76"/>
  <c r="D1418" i="76"/>
  <c r="D1450" i="76"/>
  <c r="D959" i="76"/>
  <c r="D1434" i="76"/>
  <c r="D1476" i="76"/>
  <c r="D1319" i="76"/>
  <c r="D1506" i="76"/>
  <c r="D926" i="76"/>
  <c r="D1394" i="76"/>
  <c r="D1313" i="76"/>
  <c r="D1485" i="76"/>
  <c r="D1453" i="76"/>
  <c r="D1421" i="76"/>
  <c r="D1389" i="76"/>
  <c r="D1357" i="76"/>
  <c r="D1323" i="76"/>
  <c r="D36" i="76"/>
  <c r="D62" i="76"/>
  <c r="D61" i="76"/>
  <c r="D26" i="76"/>
  <c r="D90" i="76"/>
  <c r="D154" i="76"/>
  <c r="D94" i="76"/>
  <c r="D99" i="76"/>
  <c r="D64" i="76"/>
  <c r="D39" i="76"/>
  <c r="D148" i="76"/>
  <c r="D81" i="76"/>
  <c r="D177" i="76"/>
  <c r="D238" i="76"/>
  <c r="D302" i="76"/>
  <c r="D156" i="76"/>
  <c r="D216" i="76"/>
  <c r="D280" i="76"/>
  <c r="D75" i="76"/>
  <c r="D183" i="76"/>
  <c r="D247" i="76"/>
  <c r="D311" i="76"/>
  <c r="D136" i="76"/>
  <c r="D220" i="76"/>
  <c r="D284" i="76"/>
  <c r="D348" i="76"/>
  <c r="D217" i="76"/>
  <c r="D1402" i="76"/>
  <c r="D1378" i="76"/>
  <c r="D1458" i="76"/>
  <c r="D1442" i="76"/>
  <c r="D1338" i="76"/>
  <c r="D1226" i="76"/>
  <c r="D1508" i="76"/>
  <c r="D1087" i="76"/>
  <c r="D1459" i="76"/>
  <c r="D890" i="76"/>
  <c r="D1482" i="76"/>
  <c r="D1296" i="76"/>
  <c r="D22" i="76"/>
  <c r="D21" i="76"/>
  <c r="D85" i="76"/>
  <c r="D50" i="76"/>
  <c r="D114" i="76"/>
  <c r="D43" i="76"/>
  <c r="D132" i="76"/>
  <c r="D140" i="76"/>
  <c r="D91" i="76"/>
  <c r="D100" i="76"/>
  <c r="D168" i="76"/>
  <c r="D119" i="76"/>
  <c r="D198" i="76"/>
  <c r="D262" i="76"/>
  <c r="D15" i="76"/>
  <c r="D172" i="76"/>
  <c r="D240" i="76"/>
  <c r="D304" i="76"/>
  <c r="D144" i="76"/>
  <c r="D207" i="76"/>
  <c r="D271" i="76"/>
  <c r="D31" i="76"/>
  <c r="D180" i="76"/>
  <c r="D244" i="76"/>
  <c r="D308" i="76"/>
  <c r="D151" i="76"/>
  <c r="D265" i="76"/>
  <c r="D1290" i="76"/>
  <c r="D1477" i="76"/>
  <c r="D1493" i="76"/>
  <c r="D1461" i="76"/>
  <c r="D1405" i="76"/>
  <c r="D1365" i="76"/>
  <c r="D30" i="76"/>
  <c r="D45" i="76"/>
  <c r="D34" i="76"/>
  <c r="D122" i="76"/>
  <c r="D65" i="76"/>
  <c r="D118" i="76"/>
  <c r="D124" i="76"/>
  <c r="D126" i="76"/>
  <c r="D111" i="76"/>
  <c r="D206" i="76"/>
  <c r="D286" i="76"/>
  <c r="D158" i="76"/>
  <c r="D248" i="76"/>
  <c r="D328" i="76"/>
  <c r="D191" i="76"/>
  <c r="D279" i="76"/>
  <c r="D88" i="76"/>
  <c r="D228" i="76"/>
  <c r="D316" i="76"/>
  <c r="D185" i="76"/>
  <c r="D330" i="76"/>
  <c r="D397" i="76"/>
  <c r="D461" i="76"/>
  <c r="D218" i="76"/>
  <c r="D338" i="76"/>
  <c r="D404" i="76"/>
  <c r="D468" i="76"/>
  <c r="D187" i="76"/>
  <c r="D315" i="76"/>
  <c r="D398" i="76"/>
  <c r="D462" i="76"/>
  <c r="D174" i="76"/>
  <c r="D293" i="76"/>
  <c r="D379" i="76"/>
  <c r="D443" i="76"/>
  <c r="D507" i="76"/>
  <c r="D290" i="76"/>
  <c r="D424" i="76"/>
  <c r="D514" i="76"/>
  <c r="D578" i="76"/>
  <c r="D221" i="76"/>
  <c r="D383" i="76"/>
  <c r="D502" i="76"/>
  <c r="D564" i="76"/>
  <c r="D107" i="76"/>
  <c r="D334" i="76"/>
  <c r="D458" i="76"/>
  <c r="D547" i="76"/>
  <c r="D611" i="76"/>
  <c r="D375" i="76"/>
  <c r="D492" i="76"/>
  <c r="D560" i="76"/>
  <c r="D624" i="76"/>
  <c r="D306" i="76"/>
  <c r="D518" i="76"/>
  <c r="D641" i="76"/>
  <c r="D709" i="76"/>
  <c r="D153" i="76"/>
  <c r="D495" i="76"/>
  <c r="D609" i="76"/>
  <c r="D684" i="76"/>
  <c r="D748" i="76"/>
  <c r="D401" i="76"/>
  <c r="D565" i="76"/>
  <c r="D655" i="76"/>
  <c r="D718" i="76"/>
  <c r="D291" i="76"/>
  <c r="D511" i="76"/>
  <c r="D635" i="76"/>
  <c r="D699" i="76"/>
  <c r="D763" i="76"/>
  <c r="D409" i="76"/>
  <c r="D720" i="76"/>
  <c r="D793" i="76"/>
  <c r="D859" i="76"/>
  <c r="D450" i="76"/>
  <c r="D727" i="76"/>
  <c r="D821" i="76"/>
  <c r="D885" i="76"/>
  <c r="D1327" i="76"/>
  <c r="D1315" i="76"/>
  <c r="D681" i="76"/>
  <c r="D1349" i="76"/>
  <c r="D12" i="76"/>
  <c r="D54" i="76"/>
  <c r="D77" i="76"/>
  <c r="D66" i="76"/>
  <c r="D146" i="76"/>
  <c r="D121" i="76"/>
  <c r="D32" i="76"/>
  <c r="D23" i="76"/>
  <c r="D159" i="76"/>
  <c r="D145" i="76"/>
  <c r="D230" i="76"/>
  <c r="D318" i="76"/>
  <c r="D192" i="76"/>
  <c r="D272" i="76"/>
  <c r="D142" i="76"/>
  <c r="D223" i="76"/>
  <c r="D303" i="76"/>
  <c r="D173" i="76"/>
  <c r="D260" i="76"/>
  <c r="D340" i="76"/>
  <c r="D249" i="76"/>
  <c r="D357" i="76"/>
  <c r="D421" i="76"/>
  <c r="D83" i="76"/>
  <c r="D266" i="76"/>
  <c r="D364" i="76"/>
  <c r="D428" i="76"/>
  <c r="D103" i="76"/>
  <c r="D235" i="76"/>
  <c r="D358" i="76"/>
  <c r="D422" i="76"/>
  <c r="D35" i="76"/>
  <c r="D213" i="76"/>
  <c r="D337" i="76"/>
  <c r="D403" i="76"/>
  <c r="D467" i="76"/>
  <c r="D128" i="76"/>
  <c r="D350" i="76"/>
  <c r="D472" i="76"/>
  <c r="D538" i="76"/>
  <c r="D602" i="76"/>
  <c r="D317" i="76"/>
  <c r="D431" i="76"/>
  <c r="D524" i="76"/>
  <c r="D588" i="76"/>
  <c r="D179" i="76"/>
  <c r="D378" i="76"/>
  <c r="D510" i="76"/>
  <c r="D571" i="76"/>
  <c r="D205" i="76"/>
  <c r="D423" i="76"/>
  <c r="D520" i="76"/>
  <c r="D584" i="76"/>
  <c r="D648" i="76"/>
  <c r="D448" i="76"/>
  <c r="D566" i="76"/>
  <c r="D669" i="76"/>
  <c r="D733" i="76"/>
  <c r="D361" i="76"/>
  <c r="D529" i="76"/>
  <c r="D638" i="76"/>
  <c r="D708" i="76"/>
  <c r="D110" i="76"/>
  <c r="D485" i="76"/>
  <c r="D613" i="76"/>
  <c r="D678" i="76"/>
  <c r="D742" i="76"/>
  <c r="D402" i="76"/>
  <c r="D559" i="76"/>
  <c r="D657" i="76"/>
  <c r="D723" i="76"/>
  <c r="D787" i="76"/>
  <c r="D601" i="76"/>
  <c r="D760" i="76"/>
  <c r="D819" i="76"/>
  <c r="D883" i="76"/>
  <c r="D583" i="76"/>
  <c r="D768" i="76"/>
  <c r="D845" i="76"/>
  <c r="D193" i="76"/>
  <c r="D605" i="76"/>
  <c r="D765" i="76"/>
  <c r="D828" i="76"/>
  <c r="D892" i="76"/>
  <c r="D599" i="76"/>
  <c r="D703" i="76"/>
  <c r="D789" i="76"/>
  <c r="D849" i="76"/>
  <c r="D913" i="76"/>
  <c r="D651" i="76"/>
  <c r="D878" i="76"/>
  <c r="D948" i="76"/>
  <c r="D1012" i="76"/>
  <c r="D1076" i="76"/>
  <c r="D1140" i="76"/>
  <c r="D1204" i="76"/>
  <c r="D526" i="76"/>
  <c r="D790" i="76"/>
  <c r="D904" i="76"/>
  <c r="D982" i="76"/>
  <c r="D1046" i="76"/>
  <c r="D1110" i="76"/>
  <c r="D1174" i="76"/>
  <c r="D1238" i="76"/>
  <c r="D557" i="76"/>
  <c r="D848" i="76"/>
  <c r="D949" i="76"/>
  <c r="D1013" i="76"/>
  <c r="D1077" i="76"/>
  <c r="D1141" i="76"/>
  <c r="D1205" i="76"/>
  <c r="D1269" i="76"/>
  <c r="D666" i="76"/>
  <c r="D872" i="76"/>
  <c r="D991" i="76"/>
  <c r="D1096" i="76"/>
  <c r="D1201" i="76"/>
  <c r="D698" i="76"/>
  <c r="D953" i="76"/>
  <c r="D1058" i="76"/>
  <c r="D1163" i="76"/>
  <c r="D838" i="76"/>
  <c r="D987" i="76"/>
  <c r="D1079" i="76"/>
  <c r="D1184" i="76"/>
  <c r="D639" i="76"/>
  <c r="D870" i="76"/>
  <c r="D1082" i="76"/>
  <c r="D954" i="76"/>
  <c r="D1460" i="76"/>
  <c r="D1507" i="76"/>
  <c r="D1346" i="76"/>
  <c r="D1370" i="76"/>
  <c r="D1426" i="76"/>
  <c r="D1413" i="76"/>
  <c r="D44" i="76"/>
  <c r="D53" i="76"/>
  <c r="D74" i="76"/>
  <c r="D55" i="76"/>
  <c r="D129" i="76"/>
  <c r="D67" i="76"/>
  <c r="D52" i="76"/>
  <c r="D214" i="76"/>
  <c r="D47" i="76"/>
  <c r="D224" i="76"/>
  <c r="D24" i="76"/>
  <c r="D231" i="76"/>
  <c r="D71" i="76"/>
  <c r="D236" i="76"/>
  <c r="D51" i="76"/>
  <c r="D313" i="76"/>
  <c r="D405" i="76"/>
  <c r="D117" i="76"/>
  <c r="D314" i="76"/>
  <c r="D412" i="76"/>
  <c r="D134" i="76"/>
  <c r="D283" i="76"/>
  <c r="D406" i="76"/>
  <c r="D78" i="76"/>
  <c r="D261" i="76"/>
  <c r="D387" i="76"/>
  <c r="D475" i="76"/>
  <c r="D226" i="76"/>
  <c r="D440" i="76"/>
  <c r="D546" i="76"/>
  <c r="D152" i="76"/>
  <c r="D399" i="76"/>
  <c r="D532" i="76"/>
  <c r="D612" i="76"/>
  <c r="D345" i="76"/>
  <c r="D515" i="76"/>
  <c r="D595" i="76"/>
  <c r="D391" i="76"/>
  <c r="D528" i="76"/>
  <c r="D608" i="76"/>
  <c r="D384" i="76"/>
  <c r="D582" i="76"/>
  <c r="D693" i="76"/>
  <c r="D209" i="76"/>
  <c r="D545" i="76"/>
  <c r="D668" i="76"/>
  <c r="D756" i="76"/>
  <c r="D496" i="76"/>
  <c r="D633" i="76"/>
  <c r="D726" i="76"/>
  <c r="D434" i="76"/>
  <c r="D607" i="76"/>
  <c r="D707" i="76"/>
  <c r="D795" i="76"/>
  <c r="D688" i="76"/>
  <c r="D804" i="76"/>
  <c r="D891" i="76"/>
  <c r="D1280" i="76"/>
  <c r="D1491" i="76"/>
  <c r="D1041" i="76"/>
  <c r="D38" i="76"/>
  <c r="D101" i="76"/>
  <c r="D130" i="76"/>
  <c r="D41" i="76"/>
  <c r="D133" i="76"/>
  <c r="D33" i="76"/>
  <c r="D222" i="76"/>
  <c r="D116" i="76"/>
  <c r="D264" i="76"/>
  <c r="D165" i="76"/>
  <c r="D295" i="76"/>
  <c r="D204" i="76"/>
  <c r="D332" i="76"/>
  <c r="D325" i="76"/>
  <c r="D429" i="76"/>
  <c r="D202" i="76"/>
  <c r="D372" i="76"/>
  <c r="D460" i="76"/>
  <c r="D251" i="76"/>
  <c r="D390" i="76"/>
  <c r="D112" i="76"/>
  <c r="D309" i="76"/>
  <c r="D419" i="76"/>
  <c r="D79" i="76"/>
  <c r="D376" i="76"/>
  <c r="D522" i="76"/>
  <c r="D131" i="76"/>
  <c r="D415" i="76"/>
  <c r="D548" i="76"/>
  <c r="D164" i="76"/>
  <c r="D426" i="76"/>
  <c r="D563" i="76"/>
  <c r="D301" i="76"/>
  <c r="D512" i="76"/>
  <c r="D616" i="76"/>
  <c r="D473" i="76"/>
  <c r="D630" i="76"/>
  <c r="D741" i="76"/>
  <c r="D484" i="76"/>
  <c r="D649" i="76"/>
  <c r="D740" i="76"/>
  <c r="D517" i="76"/>
  <c r="D662" i="76"/>
  <c r="D758" i="76"/>
  <c r="D527" i="76"/>
  <c r="D675" i="76"/>
  <c r="D771" i="76"/>
  <c r="D672" i="76"/>
  <c r="D811" i="76"/>
  <c r="D259" i="76"/>
  <c r="D743" i="76"/>
  <c r="D853" i="76"/>
  <c r="D417" i="76"/>
  <c r="D690" i="76"/>
  <c r="D807" i="76"/>
  <c r="D876" i="76"/>
  <c r="D567" i="76"/>
  <c r="D719" i="76"/>
  <c r="D800" i="76"/>
  <c r="D873" i="76"/>
  <c r="D945" i="76"/>
  <c r="D830" i="76"/>
  <c r="D930" i="76"/>
  <c r="D1004" i="76"/>
  <c r="D1084" i="76"/>
  <c r="D1156" i="76"/>
  <c r="D1228" i="76"/>
  <c r="D653" i="76"/>
  <c r="D866" i="76"/>
  <c r="D966" i="76"/>
  <c r="D1038" i="76"/>
  <c r="D1118" i="76"/>
  <c r="D1190" i="76"/>
  <c r="D1262" i="76"/>
  <c r="D746" i="76"/>
  <c r="D922" i="76"/>
  <c r="D997" i="76"/>
  <c r="D1069" i="76"/>
  <c r="D1149" i="76"/>
  <c r="D1221" i="76"/>
  <c r="D1293" i="76"/>
  <c r="D770" i="76"/>
  <c r="D963" i="76"/>
  <c r="D1073" i="76"/>
  <c r="D1183" i="76"/>
  <c r="D728" i="76"/>
  <c r="D976" i="76"/>
  <c r="D1099" i="76"/>
  <c r="D589" i="76"/>
  <c r="D946" i="76"/>
  <c r="D1056" i="76"/>
  <c r="D1179" i="76"/>
  <c r="D650" i="76"/>
  <c r="D935" i="76"/>
  <c r="D1031" i="76"/>
  <c r="D1136" i="76"/>
  <c r="D1241" i="76"/>
  <c r="D1316" i="76"/>
  <c r="D856" i="76"/>
  <c r="D1111" i="76"/>
  <c r="D1298" i="76"/>
  <c r="D1352" i="76"/>
  <c r="D1416" i="76"/>
  <c r="D1480" i="76"/>
  <c r="D931" i="76"/>
  <c r="D1153" i="76"/>
  <c r="D1264" i="76"/>
  <c r="D909" i="76"/>
  <c r="D1103" i="76"/>
  <c r="D1286" i="76"/>
  <c r="D1367" i="76"/>
  <c r="D1431" i="76"/>
  <c r="D1495" i="76"/>
  <c r="D927" i="76"/>
  <c r="D1129" i="76"/>
  <c r="D1265" i="76"/>
  <c r="D928" i="76"/>
  <c r="D1130" i="76"/>
  <c r="D1297" i="76"/>
  <c r="D1353" i="76"/>
  <c r="D1417" i="76"/>
  <c r="D1481" i="76"/>
  <c r="D1075" i="76"/>
  <c r="D1248" i="76"/>
  <c r="D1363" i="76"/>
  <c r="D712" i="76"/>
  <c r="D977" i="76"/>
  <c r="D1187" i="76"/>
  <c r="D1287" i="76"/>
  <c r="D1358" i="76"/>
  <c r="D1422" i="76"/>
  <c r="D1486" i="76"/>
  <c r="D947" i="76"/>
  <c r="D1379" i="76"/>
  <c r="D1500" i="76"/>
  <c r="D1468" i="76"/>
  <c r="D1436" i="76"/>
  <c r="D1404" i="76"/>
  <c r="D1372" i="76"/>
  <c r="D1330" i="76"/>
  <c r="D1267" i="76"/>
  <c r="D11" i="76"/>
  <c r="D1397" i="76"/>
  <c r="D1332" i="76"/>
  <c r="D13" i="76"/>
  <c r="D42" i="76"/>
  <c r="D27" i="76"/>
  <c r="D16" i="76"/>
  <c r="D102" i="76"/>
  <c r="D143" i="76"/>
  <c r="D270" i="76"/>
  <c r="D184" i="76"/>
  <c r="D312" i="76"/>
  <c r="D215" i="76"/>
  <c r="D84" i="76"/>
  <c r="D268" i="76"/>
  <c r="D175" i="76"/>
  <c r="D365" i="76"/>
  <c r="D453" i="76"/>
  <c r="D282" i="76"/>
  <c r="D396" i="76"/>
  <c r="D141" i="76"/>
  <c r="D333" i="76"/>
  <c r="D438" i="76"/>
  <c r="D181" i="76"/>
  <c r="D355" i="76"/>
  <c r="D451" i="76"/>
  <c r="D194" i="76"/>
  <c r="D456" i="76"/>
  <c r="D562" i="76"/>
  <c r="D285" i="76"/>
  <c r="D482" i="76"/>
  <c r="D580" i="76"/>
  <c r="D275" i="76"/>
  <c r="D501" i="76"/>
  <c r="D603" i="76"/>
  <c r="D439" i="76"/>
  <c r="D552" i="76"/>
  <c r="D656" i="76"/>
  <c r="D508" i="76"/>
  <c r="D677" i="76"/>
  <c r="D19" i="76"/>
  <c r="D561" i="76"/>
  <c r="D692" i="76"/>
  <c r="D289" i="76"/>
  <c r="D581" i="76"/>
  <c r="D694" i="76"/>
  <c r="D343" i="76"/>
  <c r="D591" i="76"/>
  <c r="D715" i="76"/>
  <c r="D305" i="76"/>
  <c r="D752" i="76"/>
  <c r="D843" i="76"/>
  <c r="D551" i="76"/>
  <c r="D788" i="76"/>
  <c r="D877" i="76"/>
  <c r="D541" i="76"/>
  <c r="D738" i="76"/>
  <c r="D836" i="76"/>
  <c r="D195" i="76"/>
  <c r="D636" i="76"/>
  <c r="D754" i="76"/>
  <c r="D825" i="76"/>
  <c r="D897" i="76"/>
  <c r="D574" i="76"/>
  <c r="D894" i="76"/>
  <c r="D964" i="76"/>
  <c r="D1036" i="76"/>
  <c r="D1108" i="76"/>
  <c r="D1180" i="76"/>
  <c r="D1252" i="76"/>
  <c r="D737" i="76"/>
  <c r="D914" i="76"/>
  <c r="D998" i="76"/>
  <c r="D1070" i="76"/>
  <c r="D1142" i="76"/>
  <c r="D1214" i="76"/>
  <c r="D474" i="76"/>
  <c r="D832" i="76"/>
  <c r="D957" i="76"/>
  <c r="D1029" i="76"/>
  <c r="D1101" i="76"/>
  <c r="D1173" i="76"/>
  <c r="D1245" i="76"/>
  <c r="D1317" i="76"/>
  <c r="D831" i="76"/>
  <c r="D1009" i="76"/>
  <c r="D1119" i="76"/>
  <c r="D210" i="76"/>
  <c r="D847" i="76"/>
  <c r="D1017" i="76"/>
  <c r="D1127" i="76"/>
  <c r="D772" i="76"/>
  <c r="D992" i="76"/>
  <c r="D1115" i="76"/>
  <c r="D1225" i="76"/>
  <c r="D791" i="76"/>
  <c r="D967" i="76"/>
  <c r="D1072" i="76"/>
  <c r="D1177" i="76"/>
  <c r="D1272" i="76"/>
  <c r="D385" i="76"/>
  <c r="D983" i="76"/>
  <c r="D1193" i="76"/>
  <c r="D1304" i="76"/>
  <c r="D1376" i="76"/>
  <c r="D1440" i="76"/>
  <c r="D1504" i="76"/>
  <c r="D1025" i="76"/>
  <c r="D1209" i="76"/>
  <c r="D63" i="76"/>
  <c r="D975" i="76"/>
  <c r="D1185" i="76"/>
  <c r="D1325" i="76"/>
  <c r="D1391" i="76"/>
  <c r="D1455" i="76"/>
  <c r="D664" i="76"/>
  <c r="D1001" i="76"/>
  <c r="D1227" i="76"/>
  <c r="D623" i="76"/>
  <c r="D1002" i="76"/>
  <c r="D1176" i="76"/>
  <c r="D1320" i="76"/>
  <c r="D1377" i="76"/>
  <c r="D1441" i="76"/>
  <c r="D1505" i="76"/>
  <c r="D1162" i="76"/>
  <c r="D1312" i="76"/>
  <c r="D1403" i="76"/>
  <c r="D823" i="76"/>
  <c r="D1059" i="76"/>
  <c r="D1239" i="76"/>
  <c r="D1314" i="76"/>
  <c r="D1382" i="76"/>
  <c r="D1446" i="76"/>
  <c r="D1510" i="76"/>
  <c r="D1034" i="76"/>
  <c r="D1427" i="76"/>
  <c r="D1311" i="76"/>
  <c r="D1234" i="76"/>
  <c r="D1483" i="76"/>
  <c r="D1276" i="76"/>
  <c r="D1474" i="76"/>
  <c r="D1278" i="76"/>
  <c r="D1169" i="76"/>
  <c r="D1362" i="76"/>
  <c r="D1475" i="76"/>
  <c r="D1501" i="76"/>
  <c r="D1445" i="76"/>
  <c r="D70" i="76"/>
  <c r="D82" i="76"/>
  <c r="D25" i="76"/>
  <c r="D72" i="76"/>
  <c r="D149" i="76"/>
  <c r="D86" i="76"/>
  <c r="D296" i="76"/>
  <c r="D255" i="76"/>
  <c r="D196" i="76"/>
  <c r="D155" i="76"/>
  <c r="D381" i="76"/>
  <c r="D186" i="76"/>
  <c r="D388" i="76"/>
  <c r="D170" i="76"/>
  <c r="D382" i="76"/>
  <c r="D150" i="76"/>
  <c r="D371" i="76"/>
  <c r="D499" i="76"/>
  <c r="D408" i="76"/>
  <c r="D586" i="76"/>
  <c r="D367" i="76"/>
  <c r="D572" i="76"/>
  <c r="D362" i="76"/>
  <c r="D555" i="76"/>
  <c r="D407" i="76"/>
  <c r="D576" i="76"/>
  <c r="D416" i="76"/>
  <c r="D661" i="76"/>
  <c r="D393" i="76"/>
  <c r="D629" i="76"/>
  <c r="D225" i="76"/>
  <c r="D618" i="76"/>
  <c r="D750" i="76"/>
  <c r="D575" i="76"/>
  <c r="D739" i="76"/>
  <c r="D659" i="76"/>
  <c r="D835" i="76"/>
  <c r="D679" i="76"/>
  <c r="D837" i="76"/>
  <c r="D494" i="76"/>
  <c r="D776" i="76"/>
  <c r="D868" i="76"/>
  <c r="D625" i="76"/>
  <c r="D767" i="76"/>
  <c r="D865" i="76"/>
  <c r="D432" i="76"/>
  <c r="D908" i="76"/>
  <c r="D996" i="76"/>
  <c r="D1100" i="76"/>
  <c r="D1196" i="76"/>
  <c r="D631" i="76"/>
  <c r="D898" i="76"/>
  <c r="D1014" i="76"/>
  <c r="D1102" i="76"/>
  <c r="D1206" i="76"/>
  <c r="D634" i="76"/>
  <c r="D911" i="76"/>
  <c r="D1021" i="76"/>
  <c r="D1117" i="76"/>
  <c r="D1213" i="76"/>
  <c r="D1309" i="76"/>
  <c r="D907" i="76"/>
  <c r="D1055" i="76"/>
  <c r="D1224" i="76"/>
  <c r="D903" i="76"/>
  <c r="D1081" i="76"/>
  <c r="D721" i="76"/>
  <c r="D1015" i="76"/>
  <c r="D1161" i="76"/>
  <c r="D744" i="76"/>
  <c r="D1003" i="76"/>
  <c r="D1131" i="76"/>
  <c r="D1260" i="76"/>
  <c r="D769" i="76"/>
  <c r="D1106" i="76"/>
  <c r="D1302" i="76"/>
  <c r="D1392" i="76"/>
  <c r="D1472" i="76"/>
  <c r="D984" i="76"/>
  <c r="D1240" i="76"/>
  <c r="D840" i="76"/>
  <c r="D1144" i="76"/>
  <c r="D1343" i="76"/>
  <c r="D1423" i="76"/>
  <c r="D642" i="76"/>
  <c r="D1047" i="76"/>
  <c r="D1250" i="76"/>
  <c r="D961" i="76"/>
  <c r="D1215" i="76"/>
  <c r="D1345" i="76"/>
  <c r="D1433" i="76"/>
  <c r="D628" i="76"/>
  <c r="D1216" i="76"/>
  <c r="D1395" i="76"/>
  <c r="D895" i="76"/>
  <c r="D1151" i="76"/>
  <c r="D1291" i="76"/>
  <c r="D1398" i="76"/>
  <c r="D1478" i="76"/>
  <c r="D993" i="76"/>
  <c r="D1451" i="76"/>
  <c r="D1428" i="76"/>
  <c r="D1354" i="76"/>
  <c r="D1275" i="76"/>
  <c r="D1437" i="76"/>
  <c r="D1341" i="76"/>
  <c r="D29" i="76"/>
  <c r="D98" i="76"/>
  <c r="D95" i="76"/>
  <c r="D104" i="76"/>
  <c r="D182" i="76"/>
  <c r="D127" i="76"/>
  <c r="D320" i="76"/>
  <c r="D263" i="76"/>
  <c r="D212" i="76"/>
  <c r="D201" i="76"/>
  <c r="D389" i="76"/>
  <c r="D234" i="76"/>
  <c r="D420" i="76"/>
  <c r="D203" i="76"/>
  <c r="D414" i="76"/>
  <c r="D197" i="76"/>
  <c r="D395" i="76"/>
  <c r="D113" i="76"/>
  <c r="D477" i="76"/>
  <c r="D594" i="76"/>
  <c r="D447" i="76"/>
  <c r="D596" i="76"/>
  <c r="D394" i="76"/>
  <c r="D579" i="76"/>
  <c r="D455" i="76"/>
  <c r="D592" i="76"/>
  <c r="D486" i="76"/>
  <c r="D685" i="76"/>
  <c r="D425" i="76"/>
  <c r="D660" i="76"/>
  <c r="D342" i="76"/>
  <c r="D622" i="76"/>
  <c r="D40" i="76"/>
  <c r="D626" i="76"/>
  <c r="D747" i="76"/>
  <c r="D704" i="76"/>
  <c r="D851" i="76"/>
  <c r="D695" i="76"/>
  <c r="D861" i="76"/>
  <c r="D573" i="76"/>
  <c r="D785" i="76"/>
  <c r="D884" i="76"/>
  <c r="D647" i="76"/>
  <c r="D778" i="76"/>
  <c r="D881" i="76"/>
  <c r="D665" i="76"/>
  <c r="D910" i="76"/>
  <c r="D1020" i="76"/>
  <c r="D1116" i="76"/>
  <c r="D1212" i="76"/>
  <c r="D673" i="76"/>
  <c r="D925" i="76"/>
  <c r="D1022" i="76"/>
  <c r="D1126" i="76"/>
  <c r="D1222" i="76"/>
  <c r="D682" i="76"/>
  <c r="D933" i="76"/>
  <c r="D1037" i="76"/>
  <c r="D1125" i="76"/>
  <c r="D1229" i="76"/>
  <c r="D620" i="76"/>
  <c r="D939" i="76"/>
  <c r="D1091" i="76"/>
  <c r="D351" i="76"/>
  <c r="D916" i="76"/>
  <c r="D1104" i="76"/>
  <c r="D874" i="76"/>
  <c r="D1033" i="76"/>
  <c r="D1202" i="76"/>
  <c r="D797" i="76"/>
  <c r="D1008" i="76"/>
  <c r="D1154" i="76"/>
  <c r="D1274" i="76"/>
  <c r="D781" i="76"/>
  <c r="D1147" i="76"/>
  <c r="D1328" i="76"/>
  <c r="D1400" i="76"/>
  <c r="D1488" i="76"/>
  <c r="D1066" i="76"/>
  <c r="D1243" i="76"/>
  <c r="D915" i="76"/>
  <c r="D1210" i="76"/>
  <c r="D1351" i="76"/>
  <c r="D1439" i="76"/>
  <c r="D775" i="76"/>
  <c r="D1083" i="76"/>
  <c r="D441" i="76"/>
  <c r="D1007" i="76"/>
  <c r="D1263" i="76"/>
  <c r="D1361" i="76"/>
  <c r="D1449" i="76"/>
  <c r="D855" i="76"/>
  <c r="D1306" i="76"/>
  <c r="D1411" i="76"/>
  <c r="D917" i="76"/>
  <c r="D1192" i="76"/>
  <c r="D1322" i="76"/>
  <c r="D1406" i="76"/>
  <c r="D1494" i="76"/>
  <c r="D1039" i="76"/>
  <c r="D1420" i="76"/>
  <c r="D1380" i="76"/>
  <c r="D1429" i="76"/>
  <c r="D28" i="76"/>
  <c r="D58" i="76"/>
  <c r="D48" i="76"/>
  <c r="D57" i="76"/>
  <c r="D310" i="76"/>
  <c r="D161" i="76"/>
  <c r="D125" i="76"/>
  <c r="D80" i="76"/>
  <c r="D437" i="76"/>
  <c r="D349" i="76"/>
  <c r="D166" i="76"/>
  <c r="D446" i="76"/>
  <c r="D335" i="76"/>
  <c r="D491" i="76"/>
  <c r="D498" i="76"/>
  <c r="D323" i="76"/>
  <c r="D556" i="76"/>
  <c r="D442" i="76"/>
  <c r="D237" i="76"/>
  <c r="D568" i="76"/>
  <c r="D534" i="76"/>
  <c r="D749" i="76"/>
  <c r="D627" i="76"/>
  <c r="D433" i="76"/>
  <c r="D702" i="76"/>
  <c r="D543" i="76"/>
  <c r="D779" i="76"/>
  <c r="D782" i="76"/>
  <c r="D663" i="76"/>
  <c r="D893" i="76"/>
  <c r="D706" i="76"/>
  <c r="D860" i="76"/>
  <c r="D671" i="76"/>
  <c r="D833" i="76"/>
  <c r="D274" i="76"/>
  <c r="D941" i="76"/>
  <c r="D1060" i="76"/>
  <c r="D1188" i="76"/>
  <c r="D801" i="76"/>
  <c r="D974" i="76"/>
  <c r="D1094" i="76"/>
  <c r="D1246" i="76"/>
  <c r="D864" i="76"/>
  <c r="D1005" i="76"/>
  <c r="D1157" i="76"/>
  <c r="D1277" i="76"/>
  <c r="D887" i="76"/>
  <c r="D1137" i="76"/>
  <c r="D794" i="76"/>
  <c r="D1063" i="76"/>
  <c r="D940" i="76"/>
  <c r="D1120" i="76"/>
  <c r="D713" i="76"/>
  <c r="D1049" i="76"/>
  <c r="D1218" i="76"/>
  <c r="D558" i="76"/>
  <c r="D1233" i="76"/>
  <c r="D1360" i="76"/>
  <c r="D1464" i="76"/>
  <c r="D1107" i="76"/>
  <c r="D400" i="76"/>
  <c r="D1139" i="76"/>
  <c r="D1375" i="76"/>
  <c r="D1479" i="76"/>
  <c r="D1042" i="76"/>
  <c r="D689" i="76"/>
  <c r="D1135" i="76"/>
  <c r="D1340" i="76"/>
  <c r="D1465" i="76"/>
  <c r="D1167" i="76"/>
  <c r="D1371" i="76"/>
  <c r="D1018" i="76"/>
  <c r="D1268" i="76"/>
  <c r="D1390" i="76"/>
  <c r="D780" i="76"/>
  <c r="D1387" i="76"/>
  <c r="D1364" i="76"/>
  <c r="D1467" i="76"/>
  <c r="D1000" i="76"/>
  <c r="D1490" i="76"/>
  <c r="D1321" i="76"/>
  <c r="D14" i="76"/>
  <c r="D106" i="76"/>
  <c r="D59" i="76"/>
  <c r="D115" i="76"/>
  <c r="D160" i="76"/>
  <c r="D163" i="76"/>
  <c r="D171" i="76"/>
  <c r="D233" i="76"/>
  <c r="D445" i="76"/>
  <c r="D356" i="76"/>
  <c r="D219" i="76"/>
  <c r="D454" i="76"/>
  <c r="D346" i="76"/>
  <c r="D167" i="76"/>
  <c r="D509" i="76"/>
  <c r="D336" i="76"/>
  <c r="D604" i="76"/>
  <c r="D490" i="76"/>
  <c r="D269" i="76"/>
  <c r="D600" i="76"/>
  <c r="D550" i="76"/>
  <c r="D56" i="76"/>
  <c r="D676" i="76"/>
  <c r="D465" i="76"/>
  <c r="D710" i="76"/>
  <c r="D637" i="76"/>
  <c r="D803" i="76"/>
  <c r="D784" i="76"/>
  <c r="D711" i="76"/>
  <c r="D901" i="76"/>
  <c r="D722" i="76"/>
  <c r="D900" i="76"/>
  <c r="D687" i="76"/>
  <c r="D841" i="76"/>
  <c r="D697" i="76"/>
  <c r="D956" i="76"/>
  <c r="D1068" i="76"/>
  <c r="D1220" i="76"/>
  <c r="D818" i="76"/>
  <c r="D990" i="76"/>
  <c r="D1134" i="76"/>
  <c r="D1254" i="76"/>
  <c r="D880" i="76"/>
  <c r="D1045" i="76"/>
  <c r="D1165" i="76"/>
  <c r="D1285" i="76"/>
  <c r="D942" i="76"/>
  <c r="D1155" i="76"/>
  <c r="D842" i="76"/>
  <c r="D1122" i="76"/>
  <c r="D943" i="76"/>
  <c r="D1138" i="76"/>
  <c r="D824" i="76"/>
  <c r="D1067" i="76"/>
  <c r="D1223" i="76"/>
  <c r="D815" i="76"/>
  <c r="D1259" i="76"/>
  <c r="D1368" i="76"/>
  <c r="D1496" i="76"/>
  <c r="D1112" i="76"/>
  <c r="D745" i="76"/>
  <c r="D1255" i="76"/>
  <c r="D1383" i="76"/>
  <c r="D1487" i="76"/>
  <c r="D1088" i="76"/>
  <c r="D730" i="76"/>
  <c r="D1171" i="76"/>
  <c r="D1369" i="76"/>
  <c r="D1473" i="76"/>
  <c r="D1203" i="76"/>
  <c r="D1443" i="76"/>
  <c r="D1023" i="76"/>
  <c r="D1270" i="76"/>
  <c r="D1414" i="76"/>
  <c r="D792" i="76"/>
  <c r="D1419" i="76"/>
  <c r="D1412" i="76"/>
  <c r="D1356" i="76"/>
  <c r="D37" i="76"/>
  <c r="D162" i="76"/>
  <c r="D89" i="76"/>
  <c r="D190" i="76"/>
  <c r="D208" i="76"/>
  <c r="D199" i="76"/>
  <c r="D252" i="76"/>
  <c r="D297" i="76"/>
  <c r="D17" i="76"/>
  <c r="D436" i="76"/>
  <c r="D299" i="76"/>
  <c r="D478" i="76"/>
  <c r="D411" i="76"/>
  <c r="D322" i="76"/>
  <c r="D554" i="76"/>
  <c r="D463" i="76"/>
  <c r="D123" i="76"/>
  <c r="D531" i="76"/>
  <c r="D471" i="76"/>
  <c r="D640" i="76"/>
  <c r="D621" i="76"/>
  <c r="D457" i="76"/>
  <c r="D716" i="76"/>
  <c r="D549" i="76"/>
  <c r="D227" i="76"/>
  <c r="D667" i="76"/>
  <c r="D537" i="76"/>
  <c r="D867" i="76"/>
  <c r="D777" i="76"/>
  <c r="D353" i="76"/>
  <c r="D796" i="76"/>
  <c r="D418" i="76"/>
  <c r="D751" i="76"/>
  <c r="D889" i="76"/>
  <c r="D814" i="76"/>
  <c r="D980" i="76"/>
  <c r="D1124" i="76"/>
  <c r="D1244" i="76"/>
  <c r="D850" i="76"/>
  <c r="D1030" i="76"/>
  <c r="D1158" i="76"/>
  <c r="D449" i="76"/>
  <c r="D944" i="76"/>
  <c r="D1061" i="76"/>
  <c r="D1189" i="76"/>
  <c r="D696" i="76"/>
  <c r="D986" i="76"/>
  <c r="D1178" i="76"/>
  <c r="D971" i="76"/>
  <c r="D1168" i="76"/>
  <c r="D969" i="76"/>
  <c r="D1207" i="76"/>
  <c r="D932" i="76"/>
  <c r="D1095" i="76"/>
  <c r="D1283" i="76"/>
  <c r="D978" i="76"/>
  <c r="D1281" i="76"/>
  <c r="D1408" i="76"/>
  <c r="D606" i="76"/>
  <c r="D1199" i="76"/>
  <c r="D970" i="76"/>
  <c r="D1284" i="76"/>
  <c r="D1407" i="76"/>
  <c r="D810" i="76"/>
  <c r="D1175" i="76"/>
  <c r="D863" i="76"/>
  <c r="D1295" i="76"/>
  <c r="D1393" i="76"/>
  <c r="D1497" i="76"/>
  <c r="D1308" i="76"/>
  <c r="D368" i="76"/>
  <c r="D1105" i="76"/>
  <c r="D1333" i="76"/>
  <c r="D1438" i="76"/>
  <c r="D918" i="76"/>
  <c r="D1452" i="76"/>
  <c r="D1348" i="76"/>
  <c r="D1499" i="76"/>
  <c r="D808" i="76"/>
  <c r="D69" i="76"/>
  <c r="D97" i="76"/>
  <c r="D254" i="76"/>
  <c r="D169" i="76"/>
  <c r="D300" i="76"/>
  <c r="D139" i="76"/>
  <c r="D68" i="76"/>
  <c r="D229" i="76"/>
  <c r="D258" i="76"/>
  <c r="D189" i="76"/>
  <c r="D211" i="76"/>
  <c r="D108" i="76"/>
  <c r="D178" i="76"/>
  <c r="D273" i="76"/>
  <c r="D76" i="76"/>
  <c r="D370" i="76"/>
  <c r="D755" i="76"/>
  <c r="D899" i="76"/>
  <c r="D321" i="76"/>
  <c r="D844" i="76"/>
  <c r="D759" i="76"/>
  <c r="D937" i="76"/>
  <c r="D1028" i="76"/>
  <c r="D1236" i="76"/>
  <c r="D950" i="76"/>
  <c r="D1166" i="76"/>
  <c r="D816" i="76"/>
  <c r="D1093" i="76"/>
  <c r="D1301" i="76"/>
  <c r="D1050" i="76"/>
  <c r="D994" i="76"/>
  <c r="D879" i="76"/>
  <c r="D488" i="76"/>
  <c r="D1090" i="76"/>
  <c r="D1326" i="76"/>
  <c r="D1300" i="76"/>
  <c r="D1456" i="76"/>
  <c r="D1249" i="76"/>
  <c r="D1282" i="76"/>
  <c r="D1463" i="76"/>
  <c r="D1231" i="76"/>
  <c r="D1089" i="76"/>
  <c r="D1409" i="76"/>
  <c r="D1208" i="76"/>
  <c r="D854" i="76"/>
  <c r="D1342" i="76"/>
  <c r="D1502" i="76"/>
  <c r="D995" i="76"/>
  <c r="D18" i="76"/>
  <c r="D137" i="76"/>
  <c r="D200" i="76"/>
  <c r="D319" i="76"/>
  <c r="D341" i="76"/>
  <c r="D326" i="76"/>
  <c r="D366" i="76"/>
  <c r="D363" i="76"/>
  <c r="D392" i="76"/>
  <c r="D493" i="76"/>
  <c r="D410" i="76"/>
  <c r="D503" i="76"/>
  <c r="D598" i="76"/>
  <c r="D577" i="76"/>
  <c r="D597" i="76"/>
  <c r="D500" i="76"/>
  <c r="D736" i="76"/>
  <c r="D766" i="76"/>
  <c r="D654" i="76"/>
  <c r="D480" i="76"/>
  <c r="D817" i="76"/>
  <c r="D862" i="76"/>
  <c r="D1092" i="76"/>
  <c r="D615" i="76"/>
  <c r="D1054" i="76"/>
  <c r="D1230" i="76"/>
  <c r="D973" i="76"/>
  <c r="D1181" i="76"/>
  <c r="D805" i="76"/>
  <c r="D1219" i="76"/>
  <c r="D1040" i="76"/>
  <c r="D1051" i="76"/>
  <c r="D839" i="76"/>
  <c r="D1195" i="76"/>
  <c r="D1019" i="76"/>
  <c r="D1344" i="76"/>
  <c r="D858" i="76"/>
  <c r="D786" i="76"/>
  <c r="D1336" i="76"/>
  <c r="D871" i="76"/>
  <c r="D585" i="76"/>
  <c r="D1318" i="76"/>
  <c r="D1489" i="76"/>
  <c r="D1347" i="76"/>
  <c r="D1146" i="76"/>
  <c r="D1374" i="76"/>
  <c r="D1251" i="76"/>
  <c r="D1484" i="76"/>
  <c r="D1396" i="76"/>
  <c r="D920" i="76"/>
  <c r="D46" i="76"/>
  <c r="D135" i="76"/>
  <c r="D256" i="76"/>
  <c r="D292" i="76"/>
  <c r="D298" i="76"/>
  <c r="D430" i="76"/>
  <c r="D483" i="76"/>
  <c r="D347" i="76"/>
  <c r="D539" i="76"/>
  <c r="D49" i="76"/>
  <c r="D513" i="76"/>
  <c r="D670" i="76"/>
  <c r="D731" i="76"/>
  <c r="D519" i="76"/>
  <c r="D774" i="76"/>
  <c r="D735" i="76"/>
  <c r="D846" i="76"/>
  <c r="D1148" i="76"/>
  <c r="D936" i="76"/>
  <c r="D1198" i="76"/>
  <c r="D989" i="76"/>
  <c r="D1261" i="76"/>
  <c r="D1160" i="76"/>
  <c r="D1186" i="76"/>
  <c r="D331" i="76"/>
  <c r="D1159" i="76"/>
  <c r="D1065" i="76"/>
  <c r="D1448" i="76"/>
  <c r="D1273" i="76"/>
  <c r="D1399" i="76"/>
  <c r="D1170" i="76"/>
  <c r="D1299" i="76"/>
  <c r="D886" i="76"/>
  <c r="D802" i="76"/>
  <c r="D1366" i="76"/>
  <c r="D1310" i="76"/>
  <c r="D761" i="76"/>
  <c r="D93" i="76"/>
  <c r="D157" i="76"/>
  <c r="D288" i="76"/>
  <c r="D324" i="76"/>
  <c r="D380" i="76"/>
  <c r="D470" i="76"/>
  <c r="D339" i="76"/>
  <c r="D504" i="76"/>
  <c r="D587" i="76"/>
  <c r="D242" i="76"/>
  <c r="D593" i="76"/>
  <c r="D686" i="76"/>
  <c r="D329" i="76"/>
  <c r="D799" i="76"/>
  <c r="D812" i="76"/>
  <c r="D798" i="76"/>
  <c r="D906" i="76"/>
  <c r="D1164" i="76"/>
  <c r="D958" i="76"/>
  <c r="D257" i="76"/>
  <c r="D1053" i="76"/>
  <c r="D757" i="76"/>
  <c r="D521" i="76"/>
  <c r="D1191" i="76"/>
  <c r="D553" i="76"/>
  <c r="D1200" i="76"/>
  <c r="D1152" i="76"/>
  <c r="D525" i="76"/>
  <c r="D1011" i="76"/>
  <c r="D1415" i="76"/>
  <c r="D1235" i="76"/>
  <c r="D1329" i="76"/>
  <c r="D1080" i="76"/>
  <c r="D923" i="76"/>
  <c r="D1430" i="76"/>
  <c r="D1435" i="76"/>
  <c r="D1444" i="76"/>
  <c r="D60" i="76"/>
  <c r="D246" i="76"/>
  <c r="D287" i="76"/>
  <c r="D373" i="76"/>
  <c r="D476" i="76"/>
  <c r="D277" i="76"/>
  <c r="D530" i="76"/>
  <c r="D73" i="76"/>
  <c r="D481" i="76"/>
  <c r="D701" i="76"/>
  <c r="D732" i="76"/>
  <c r="D489" i="76"/>
  <c r="D773" i="76"/>
  <c r="D869" i="76"/>
  <c r="D354" i="76"/>
  <c r="D905" i="76"/>
  <c r="D988" i="76"/>
  <c r="D590" i="76"/>
  <c r="D1078" i="76"/>
  <c r="D806" i="76"/>
  <c r="D1133" i="76"/>
  <c r="D968" i="76"/>
  <c r="D888" i="76"/>
  <c r="D1010" i="76"/>
  <c r="D962" i="76"/>
  <c r="D1305" i="76"/>
  <c r="D1339" i="76"/>
  <c r="D1071" i="76"/>
  <c r="D1098" i="76"/>
  <c r="D1503" i="76"/>
  <c r="D934" i="76"/>
  <c r="D1401" i="76"/>
  <c r="D1335" i="76"/>
  <c r="D1242" i="76"/>
  <c r="D1470" i="76"/>
  <c r="D1128" i="76"/>
  <c r="D87" i="76"/>
  <c r="D327" i="76"/>
  <c r="D444" i="76"/>
  <c r="D435" i="76"/>
  <c r="D540" i="76"/>
  <c r="D632" i="76"/>
  <c r="D369" i="76"/>
  <c r="D569" i="76"/>
  <c r="D643" i="76"/>
  <c r="D857" i="76"/>
  <c r="D1132" i="76"/>
  <c r="D1086" i="76"/>
  <c r="D1085" i="76"/>
  <c r="D1032" i="76"/>
  <c r="D951" i="76"/>
  <c r="D1113" i="76"/>
  <c r="D1384" i="76"/>
  <c r="D1016" i="76"/>
  <c r="D955" i="76"/>
  <c r="D1385" i="76"/>
  <c r="D753" i="76"/>
  <c r="D912" i="76"/>
  <c r="D176" i="76"/>
  <c r="D188" i="76"/>
  <c r="D452" i="76"/>
  <c r="D459" i="76"/>
  <c r="D243" i="76"/>
  <c r="D497" i="76"/>
  <c r="D533" i="76"/>
  <c r="D762" i="76"/>
  <c r="D674" i="76"/>
  <c r="D921" i="76"/>
  <c r="D1172" i="76"/>
  <c r="D1150" i="76"/>
  <c r="D1109" i="76"/>
  <c r="D1114" i="76"/>
  <c r="D1074" i="76"/>
  <c r="D1258" i="76"/>
  <c r="D1424" i="76"/>
  <c r="D1057" i="76"/>
  <c r="D960" i="76"/>
  <c r="D1425" i="76"/>
  <c r="D1064" i="76"/>
  <c r="D952" i="76"/>
  <c r="D109" i="76"/>
  <c r="D294" i="76"/>
  <c r="D352" i="76"/>
  <c r="D374" i="76"/>
  <c r="D570" i="76"/>
  <c r="D619" i="76"/>
  <c r="D725" i="76"/>
  <c r="D466" i="76"/>
  <c r="D386" i="76"/>
  <c r="D535" i="76"/>
  <c r="D919" i="76"/>
  <c r="D834" i="76"/>
  <c r="D714" i="76"/>
  <c r="D1253" i="76"/>
  <c r="D999" i="76"/>
  <c r="D614" i="76"/>
  <c r="D924" i="76"/>
  <c r="D979" i="76"/>
  <c r="D1359" i="76"/>
  <c r="D1043" i="76"/>
  <c r="D1121" i="76"/>
  <c r="D1289" i="76"/>
  <c r="D1388" i="76"/>
  <c r="D1292" i="76"/>
  <c r="D138" i="76"/>
  <c r="D276" i="76"/>
  <c r="D245" i="76"/>
  <c r="D523" i="76"/>
  <c r="D724" i="76"/>
  <c r="D813" i="76"/>
  <c r="D929" i="76"/>
  <c r="D1006" i="76"/>
  <c r="D1237" i="76"/>
  <c r="D680" i="76"/>
  <c r="D1024" i="76"/>
  <c r="D1288" i="76"/>
  <c r="D1211" i="76"/>
  <c r="D1256" i="76"/>
  <c r="D92" i="76"/>
  <c r="D281" i="76"/>
  <c r="D427" i="76"/>
  <c r="D359" i="76"/>
  <c r="D644" i="76"/>
  <c r="D829" i="76"/>
  <c r="D729" i="76"/>
  <c r="D1062" i="76"/>
  <c r="D764" i="76"/>
  <c r="D1097" i="76"/>
  <c r="D1279" i="76"/>
  <c r="D1307" i="76"/>
  <c r="D1331" i="76"/>
  <c r="D1350" i="76"/>
  <c r="D278" i="76"/>
  <c r="D250" i="76"/>
  <c r="D610" i="76"/>
  <c r="D652" i="76"/>
  <c r="D683" i="76"/>
  <c r="D852" i="76"/>
  <c r="D1052" i="76"/>
  <c r="D896" i="76"/>
  <c r="D542" i="76"/>
  <c r="D985" i="76"/>
  <c r="D783" i="76"/>
  <c r="D902" i="76"/>
  <c r="D1324" i="76"/>
  <c r="D1266" i="76"/>
  <c r="D1469" i="76"/>
  <c r="D105" i="76"/>
  <c r="D487" i="76"/>
  <c r="D700" i="76"/>
  <c r="D617" i="76"/>
  <c r="D1182" i="76"/>
  <c r="D1035" i="76"/>
  <c r="D1432" i="76"/>
  <c r="D1048" i="76"/>
  <c r="D239" i="76"/>
  <c r="D253" i="76"/>
  <c r="D734" i="76"/>
  <c r="D658" i="76"/>
  <c r="D505" i="76"/>
  <c r="D1145" i="76"/>
  <c r="D1194" i="76"/>
  <c r="D1457" i="76"/>
  <c r="D1373" i="76"/>
  <c r="D20" i="76"/>
  <c r="D267" i="76"/>
  <c r="D536" i="76"/>
  <c r="D827" i="76"/>
  <c r="D1044" i="76"/>
  <c r="D1197" i="76"/>
  <c r="D1026" i="76"/>
  <c r="D1447" i="76"/>
  <c r="D241" i="76"/>
  <c r="D1303" i="76"/>
  <c r="D1381" i="76"/>
  <c r="D96" i="76"/>
  <c r="D516" i="76"/>
  <c r="D479" i="76"/>
  <c r="D981" i="76"/>
  <c r="D1337" i="76"/>
  <c r="D1232" i="76"/>
  <c r="D147" i="76"/>
  <c r="D307" i="76"/>
  <c r="D820" i="76"/>
  <c r="D826" i="76"/>
  <c r="D1217" i="76"/>
  <c r="D1454" i="76"/>
  <c r="D232" i="76"/>
  <c r="D544" i="76"/>
  <c r="D809" i="76"/>
  <c r="D1027" i="76"/>
  <c r="D1271" i="76"/>
  <c r="D1462" i="76"/>
  <c r="D469" i="76"/>
  <c r="D506" i="76"/>
  <c r="D464" i="76"/>
  <c r="D1143" i="76"/>
  <c r="D1247" i="76"/>
  <c r="D344" i="76"/>
  <c r="D646" i="76"/>
  <c r="D705" i="76"/>
  <c r="D938" i="76"/>
  <c r="D822" i="76"/>
  <c r="D717" i="76"/>
  <c r="D1334" i="76"/>
  <c r="D691" i="76"/>
  <c r="D1471" i="76"/>
  <c r="D875" i="76"/>
  <c r="D377" i="76"/>
  <c r="D972" i="76"/>
  <c r="D1355" i="76"/>
  <c r="D882" i="76"/>
  <c r="D1294" i="76"/>
  <c r="D413" i="76"/>
  <c r="D1386" i="76"/>
  <c r="D645" i="76"/>
  <c r="D120" i="76"/>
  <c r="D360" i="76"/>
  <c r="D1509" i="76"/>
  <c r="D965" i="76"/>
  <c r="T24" i="72"/>
  <c r="S24" i="72" s="1"/>
  <c r="E24" i="72"/>
  <c r="R24" i="72" s="1"/>
  <c r="E26" i="63" s="1"/>
  <c r="E11" i="68"/>
  <c r="H20" i="68" s="1"/>
  <c r="B17" i="68"/>
  <c r="E4" i="68"/>
  <c r="H8" i="68" s="1"/>
  <c r="D21" i="72"/>
  <c r="T16" i="72"/>
  <c r="S16" i="72" s="1"/>
  <c r="E16" i="72"/>
  <c r="R16" i="72" s="1"/>
  <c r="E18" i="63" s="1"/>
  <c r="T30" i="72"/>
  <c r="S30" i="72" s="1"/>
  <c r="E30" i="72"/>
  <c r="R30" i="72" s="1"/>
  <c r="E32" i="63" s="1"/>
  <c r="H25" i="63"/>
  <c r="AE55" i="68"/>
  <c r="P25" i="68"/>
  <c r="AF9" i="68"/>
  <c r="T10" i="72" l="1"/>
  <c r="S10" i="72" s="1"/>
  <c r="AK23" i="68"/>
  <c r="AJ23" i="68"/>
  <c r="AL23" i="68"/>
  <c r="H6" i="68"/>
  <c r="H7" i="68"/>
  <c r="E23" i="72"/>
  <c r="R23" i="72" s="1"/>
  <c r="E25" i="63" s="1"/>
  <c r="T12" i="72"/>
  <c r="S12" i="72" s="1"/>
  <c r="E12" i="72"/>
  <c r="T38" i="72"/>
  <c r="S38" i="72" s="1"/>
  <c r="E38" i="72"/>
  <c r="R38" i="72" s="1"/>
  <c r="E40" i="63" s="1"/>
  <c r="T37" i="72"/>
  <c r="S37" i="72" s="1"/>
  <c r="E37" i="72"/>
  <c r="R37" i="72" s="1"/>
  <c r="E39" i="63" s="1"/>
  <c r="E359" i="76"/>
  <c r="G359" i="76" s="1"/>
  <c r="H359" i="76" s="1"/>
  <c r="E703" i="76"/>
  <c r="G703" i="76" s="1"/>
  <c r="H703" i="76" s="1"/>
  <c r="E1109" i="76"/>
  <c r="G1109" i="76" s="1"/>
  <c r="H1109" i="76" s="1"/>
  <c r="E602" i="76"/>
  <c r="G602" i="76" s="1"/>
  <c r="H602" i="76" s="1"/>
  <c r="E1013" i="76"/>
  <c r="G1013" i="76" s="1"/>
  <c r="H1013" i="76" s="1"/>
  <c r="E1048" i="76"/>
  <c r="G1048" i="76" s="1"/>
  <c r="H1048" i="76" s="1"/>
  <c r="E1007" i="76"/>
  <c r="E1483" i="76"/>
  <c r="E1254" i="76"/>
  <c r="G1254" i="76" s="1"/>
  <c r="H1254" i="76" s="1"/>
  <c r="E191" i="76"/>
  <c r="G191" i="76" s="1"/>
  <c r="H191" i="76" s="1"/>
  <c r="E644" i="76"/>
  <c r="G644" i="76" s="1"/>
  <c r="H644" i="76" s="1"/>
  <c r="E405" i="76"/>
  <c r="G405" i="76" s="1"/>
  <c r="H405" i="76" s="1"/>
  <c r="E1337" i="76"/>
  <c r="G1337" i="76" s="1"/>
  <c r="H1337" i="76" s="1"/>
  <c r="E1004" i="76"/>
  <c r="G1004" i="76" s="1"/>
  <c r="H1004" i="76" s="1"/>
  <c r="E817" i="76"/>
  <c r="E532" i="76"/>
  <c r="E906" i="76"/>
  <c r="G906" i="76" s="1"/>
  <c r="H906" i="76" s="1"/>
  <c r="E1303" i="76"/>
  <c r="G1303" i="76" s="1"/>
  <c r="H1303" i="76" s="1"/>
  <c r="E898" i="76"/>
  <c r="E916" i="76"/>
  <c r="G916" i="76" s="1"/>
  <c r="H916" i="76" s="1"/>
  <c r="E585" i="76"/>
  <c r="E1262" i="76"/>
  <c r="G1262" i="76" s="1"/>
  <c r="H1262" i="76" s="1"/>
  <c r="E708" i="76"/>
  <c r="G708" i="76" s="1"/>
  <c r="H708" i="76" s="1"/>
  <c r="E787" i="76"/>
  <c r="E490" i="76"/>
  <c r="E1319" i="76"/>
  <c r="G1319" i="76" s="1"/>
  <c r="H1319" i="76" s="1"/>
  <c r="E1375" i="76"/>
  <c r="G1375" i="76" s="1"/>
  <c r="H1375" i="76" s="1"/>
  <c r="E1381" i="76"/>
  <c r="G1381" i="76" s="1"/>
  <c r="H1381" i="76" s="1"/>
  <c r="E1440" i="76"/>
  <c r="G1440" i="76" s="1"/>
  <c r="H1440" i="76" s="1"/>
  <c r="E1298" i="76"/>
  <c r="G1298" i="76" s="1"/>
  <c r="H1298" i="76" s="1"/>
  <c r="E1377" i="76"/>
  <c r="E1110" i="76"/>
  <c r="E1444" i="76"/>
  <c r="G1444" i="76" s="1"/>
  <c r="H1444" i="76" s="1"/>
  <c r="E1058" i="76"/>
  <c r="G1058" i="76" s="1"/>
  <c r="H1058" i="76" s="1"/>
  <c r="E1410" i="76"/>
  <c r="G1410" i="76" s="1"/>
  <c r="H1410" i="76" s="1"/>
  <c r="E1313" i="76"/>
  <c r="G1313" i="76" s="1"/>
  <c r="H1313" i="76" s="1"/>
  <c r="E1067" i="76"/>
  <c r="G1067" i="76" s="1"/>
  <c r="H1067" i="76" s="1"/>
  <c r="E31" i="76"/>
  <c r="G31" i="76" s="1"/>
  <c r="H31" i="76" s="1"/>
  <c r="E1261" i="76"/>
  <c r="G1261" i="76" s="1"/>
  <c r="H1261" i="76" s="1"/>
  <c r="E1352" i="76"/>
  <c r="G1352" i="76" s="1"/>
  <c r="H1352" i="76" s="1"/>
  <c r="E1417" i="76"/>
  <c r="G1417" i="76" s="1"/>
  <c r="H1417" i="76" s="1"/>
  <c r="E1202" i="76"/>
  <c r="G1202" i="76" s="1"/>
  <c r="H1202" i="76" s="1"/>
  <c r="E1468" i="76"/>
  <c r="G1468" i="76" s="1"/>
  <c r="H1468" i="76" s="1"/>
  <c r="E1274" i="76"/>
  <c r="G1274" i="76" s="1"/>
  <c r="H1274" i="76" s="1"/>
  <c r="E1490" i="76"/>
  <c r="G1490" i="76" s="1"/>
  <c r="H1490" i="76" s="1"/>
  <c r="E1354" i="76"/>
  <c r="E1134" i="76"/>
  <c r="G1134" i="76" s="1"/>
  <c r="H1134" i="76" s="1"/>
  <c r="E1305" i="76"/>
  <c r="G1305" i="76" s="1"/>
  <c r="H1305" i="76" s="1"/>
  <c r="E1361" i="76"/>
  <c r="G1361" i="76" s="1"/>
  <c r="H1361" i="76" s="1"/>
  <c r="E813" i="76"/>
  <c r="G813" i="76" s="1"/>
  <c r="H813" i="76" s="1"/>
  <c r="E1380" i="76"/>
  <c r="G1380" i="76" s="1"/>
  <c r="H1380" i="76" s="1"/>
  <c r="E646" i="76"/>
  <c r="G646" i="76" s="1"/>
  <c r="H646" i="76" s="1"/>
  <c r="E1426" i="76"/>
  <c r="G1426" i="76" s="1"/>
  <c r="H1426" i="76" s="1"/>
  <c r="E1309" i="76"/>
  <c r="G1309" i="76" s="1"/>
  <c r="H1309" i="76" s="1"/>
  <c r="E944" i="76"/>
  <c r="G944" i="76" s="1"/>
  <c r="H944" i="76" s="1"/>
  <c r="E41" i="76"/>
  <c r="E1376" i="76"/>
  <c r="G1376" i="76" s="1"/>
  <c r="H1376" i="76" s="1"/>
  <c r="E1315" i="76"/>
  <c r="G1315" i="76" s="1"/>
  <c r="H1315" i="76" s="1"/>
  <c r="E850" i="76"/>
  <c r="G850" i="76" s="1"/>
  <c r="H850" i="76" s="1"/>
  <c r="E72" i="76"/>
  <c r="G72" i="76" s="1"/>
  <c r="H72" i="76" s="1"/>
  <c r="E93" i="76"/>
  <c r="G93" i="76" s="1"/>
  <c r="H93" i="76" s="1"/>
  <c r="E81" i="76"/>
  <c r="G81" i="76" s="1"/>
  <c r="H81" i="76" s="1"/>
  <c r="E86" i="76"/>
  <c r="G86" i="76" s="1"/>
  <c r="H86" i="76" s="1"/>
  <c r="E122" i="76"/>
  <c r="G122" i="76" s="1"/>
  <c r="H122" i="76" s="1"/>
  <c r="E20" i="76"/>
  <c r="G20" i="76" s="1"/>
  <c r="H20" i="76" s="1"/>
  <c r="E233" i="76"/>
  <c r="G233" i="76" s="1"/>
  <c r="H233" i="76" s="1"/>
  <c r="E73" i="76"/>
  <c r="G73" i="76" s="1"/>
  <c r="H73" i="76" s="1"/>
  <c r="E243" i="76"/>
  <c r="G243" i="76" s="1"/>
  <c r="H243" i="76" s="1"/>
  <c r="E132" i="76"/>
  <c r="G132" i="76" s="1"/>
  <c r="H132" i="76" s="1"/>
  <c r="E290" i="76"/>
  <c r="G290" i="76" s="1"/>
  <c r="H290" i="76" s="1"/>
  <c r="E199" i="76"/>
  <c r="E327" i="76"/>
  <c r="G327" i="76" s="1"/>
  <c r="H327" i="76" s="1"/>
  <c r="E339" i="76"/>
  <c r="G339" i="76" s="1"/>
  <c r="H339" i="76" s="1"/>
  <c r="E100" i="76"/>
  <c r="G100" i="76" s="1"/>
  <c r="H100" i="76" s="1"/>
  <c r="E367" i="76"/>
  <c r="G367" i="76" s="1"/>
  <c r="H367" i="76" s="1"/>
  <c r="E145" i="76"/>
  <c r="G145" i="76" s="1"/>
  <c r="H145" i="76" s="1"/>
  <c r="E361" i="76"/>
  <c r="G361" i="76" s="1"/>
  <c r="H361" i="76" s="1"/>
  <c r="E95" i="76"/>
  <c r="G95" i="76" s="1"/>
  <c r="H95" i="76" s="1"/>
  <c r="E374" i="76"/>
  <c r="G374" i="76" s="1"/>
  <c r="H374" i="76" s="1"/>
  <c r="E502" i="76"/>
  <c r="G502" i="76" s="1"/>
  <c r="H502" i="76" s="1"/>
  <c r="E443" i="76"/>
  <c r="G443" i="76" s="1"/>
  <c r="H443" i="76" s="1"/>
  <c r="E589" i="76"/>
  <c r="G589" i="76" s="1"/>
  <c r="H589" i="76" s="1"/>
  <c r="E450" i="76"/>
  <c r="G450" i="76" s="1"/>
  <c r="H450" i="76" s="1"/>
  <c r="E583" i="76"/>
  <c r="G583" i="76" s="1"/>
  <c r="H583" i="76" s="1"/>
  <c r="E365" i="76"/>
  <c r="G365" i="76" s="1"/>
  <c r="H365" i="76" s="1"/>
  <c r="E558" i="76"/>
  <c r="G558" i="76" s="1"/>
  <c r="H558" i="76" s="1"/>
  <c r="E345" i="76"/>
  <c r="E555" i="76"/>
  <c r="E337" i="76"/>
  <c r="G337" i="76" s="1"/>
  <c r="H337" i="76" s="1"/>
  <c r="E680" i="76"/>
  <c r="G680" i="76" s="1"/>
  <c r="H680" i="76" s="1"/>
  <c r="E1300" i="76"/>
  <c r="G1300" i="76" s="1"/>
  <c r="H1300" i="76" s="1"/>
  <c r="E1450" i="76"/>
  <c r="G1450" i="76" s="1"/>
  <c r="H1450" i="76" s="1"/>
  <c r="E48" i="76"/>
  <c r="G48" i="76" s="1"/>
  <c r="H48" i="76" s="1"/>
  <c r="E69" i="76"/>
  <c r="G69" i="76" s="1"/>
  <c r="H69" i="76" s="1"/>
  <c r="E1403" i="76"/>
  <c r="G1403" i="76" s="1"/>
  <c r="H1403" i="76" s="1"/>
  <c r="E499" i="76"/>
  <c r="G499" i="76" s="1"/>
  <c r="H499" i="76" s="1"/>
  <c r="E1164" i="76"/>
  <c r="G1164" i="76" s="1"/>
  <c r="H1164" i="76" s="1"/>
  <c r="E927" i="76"/>
  <c r="G927" i="76" s="1"/>
  <c r="H927" i="76" s="1"/>
  <c r="E794" i="76"/>
  <c r="G794" i="76" s="1"/>
  <c r="H794" i="76" s="1"/>
  <c r="E434" i="76"/>
  <c r="G434" i="76" s="1"/>
  <c r="H434" i="76" s="1"/>
  <c r="E1306" i="76"/>
  <c r="G1306" i="76" s="1"/>
  <c r="H1306" i="76" s="1"/>
  <c r="E1118" i="76"/>
  <c r="G1118" i="76" s="1"/>
  <c r="H1118" i="76" s="1"/>
  <c r="E1304" i="76"/>
  <c r="E528" i="76"/>
  <c r="G528" i="76" s="1"/>
  <c r="H528" i="76" s="1"/>
  <c r="E366" i="76"/>
  <c r="G366" i="76" s="1"/>
  <c r="H366" i="76" s="1"/>
  <c r="E1059" i="76"/>
  <c r="G1059" i="76" s="1"/>
  <c r="H1059" i="76" s="1"/>
  <c r="E1176" i="76"/>
  <c r="G1176" i="76" s="1"/>
  <c r="H1176" i="76" s="1"/>
  <c r="E816" i="76"/>
  <c r="G816" i="76" s="1"/>
  <c r="H816" i="76" s="1"/>
  <c r="E1365" i="76"/>
  <c r="G1365" i="76" s="1"/>
  <c r="H1365" i="76" s="1"/>
  <c r="E1445" i="76"/>
  <c r="G1445" i="76" s="1"/>
  <c r="H1445" i="76" s="1"/>
  <c r="E1117" i="76"/>
  <c r="G1117" i="76" s="1"/>
  <c r="H1117" i="76" s="1"/>
  <c r="E1368" i="76"/>
  <c r="E1505" i="76"/>
  <c r="G1505" i="76" s="1"/>
  <c r="H1505" i="76" s="1"/>
  <c r="E1340" i="76"/>
  <c r="G1340" i="76" s="1"/>
  <c r="H1340" i="76" s="1"/>
  <c r="E946" i="76"/>
  <c r="G946" i="76" s="1"/>
  <c r="H946" i="76" s="1"/>
  <c r="E1364" i="76"/>
  <c r="G1364" i="76" s="1"/>
  <c r="H1364" i="76" s="1"/>
  <c r="E842" i="76"/>
  <c r="G842" i="76" s="1"/>
  <c r="H842" i="76" s="1"/>
  <c r="E1386" i="76"/>
  <c r="G1386" i="76" s="1"/>
  <c r="H1386" i="76" s="1"/>
  <c r="E1290" i="76"/>
  <c r="E1021" i="76"/>
  <c r="E25" i="76"/>
  <c r="G25" i="76" s="1"/>
  <c r="H25" i="76" s="1"/>
  <c r="E1322" i="76"/>
  <c r="G1322" i="76" s="1"/>
  <c r="H1322" i="76" s="1"/>
  <c r="E1502" i="76"/>
  <c r="G1502" i="76" s="1"/>
  <c r="H1502" i="76" s="1"/>
  <c r="E1369" i="76"/>
  <c r="G1369" i="76" s="1"/>
  <c r="H1369" i="76" s="1"/>
  <c r="E1069" i="76"/>
  <c r="G1069" i="76" s="1"/>
  <c r="H1069" i="76" s="1"/>
  <c r="E1436" i="76"/>
  <c r="G1436" i="76" s="1"/>
  <c r="H1436" i="76" s="1"/>
  <c r="E1219" i="76"/>
  <c r="G1219" i="76" s="1"/>
  <c r="H1219" i="76" s="1"/>
  <c r="E1466" i="76"/>
  <c r="E1332" i="76"/>
  <c r="G1332" i="76" s="1"/>
  <c r="H1332" i="76" s="1"/>
  <c r="E1398" i="76"/>
  <c r="G1398" i="76" s="1"/>
  <c r="H1398" i="76" s="1"/>
  <c r="E1489" i="76"/>
  <c r="G1489" i="76" s="1"/>
  <c r="H1489" i="76" s="1"/>
  <c r="E1316" i="76"/>
  <c r="G1316" i="76" s="1"/>
  <c r="H1316" i="76" s="1"/>
  <c r="E1508" i="76"/>
  <c r="G1508" i="76" s="1"/>
  <c r="H1508" i="76" s="1"/>
  <c r="E1258" i="76"/>
  <c r="G1258" i="76" s="1"/>
  <c r="H1258" i="76" s="1"/>
  <c r="E11" i="76"/>
  <c r="G11" i="76" s="1"/>
  <c r="H11" i="76" s="1"/>
  <c r="E1402" i="76"/>
  <c r="E1267" i="76"/>
  <c r="G1267" i="76" s="1"/>
  <c r="H1267" i="76" s="1"/>
  <c r="E683" i="76"/>
  <c r="G683" i="76" s="1"/>
  <c r="H683" i="76" s="1"/>
  <c r="E16" i="76"/>
  <c r="G16" i="76" s="1"/>
  <c r="H16" i="76" s="1"/>
  <c r="E1433" i="76"/>
  <c r="G1433" i="76" s="1"/>
  <c r="H1433" i="76" s="1"/>
  <c r="E1218" i="76"/>
  <c r="G1218" i="76" s="1"/>
  <c r="H1218" i="76" s="1"/>
  <c r="E23" i="76"/>
  <c r="G23" i="76" s="1"/>
  <c r="H23" i="76" s="1"/>
  <c r="E104" i="76"/>
  <c r="G104" i="76" s="1"/>
  <c r="H104" i="76" s="1"/>
  <c r="E125" i="76"/>
  <c r="E115" i="76"/>
  <c r="G115" i="76" s="1"/>
  <c r="H115" i="76" s="1"/>
  <c r="E136" i="76"/>
  <c r="G136" i="76" s="1"/>
  <c r="H136" i="76" s="1"/>
  <c r="E54" i="76"/>
  <c r="G54" i="76" s="1"/>
  <c r="H54" i="76" s="1"/>
  <c r="E102" i="76"/>
  <c r="G102" i="76" s="1"/>
  <c r="H102" i="76" s="1"/>
  <c r="E265" i="76"/>
  <c r="G265" i="76" s="1"/>
  <c r="H265" i="76" s="1"/>
  <c r="E134" i="76"/>
  <c r="G134" i="76" s="1"/>
  <c r="H134" i="76" s="1"/>
  <c r="E275" i="76"/>
  <c r="G275" i="76" s="1"/>
  <c r="H275" i="76" s="1"/>
  <c r="E194" i="76"/>
  <c r="E322" i="76"/>
  <c r="G322" i="76" s="1"/>
  <c r="H322" i="76" s="1"/>
  <c r="E231" i="76"/>
  <c r="G231" i="76" s="1"/>
  <c r="H231" i="76" s="1"/>
  <c r="E38" i="76"/>
  <c r="G38" i="76" s="1"/>
  <c r="H38" i="76" s="1"/>
  <c r="E376" i="76"/>
  <c r="G376" i="76" s="1"/>
  <c r="H376" i="76" s="1"/>
  <c r="E189" i="76"/>
  <c r="G189" i="76" s="1"/>
  <c r="H189" i="76" s="1"/>
  <c r="E399" i="76"/>
  <c r="G399" i="76" s="1"/>
  <c r="H399" i="76" s="1"/>
  <c r="E222" i="76"/>
  <c r="E393" i="76"/>
  <c r="G393" i="76" s="1"/>
  <c r="H393" i="76" s="1"/>
  <c r="E200" i="76"/>
  <c r="G200" i="76" s="1"/>
  <c r="H200" i="76" s="1"/>
  <c r="E406" i="76"/>
  <c r="G406" i="76" s="1"/>
  <c r="H406" i="76" s="1"/>
  <c r="E174" i="76"/>
  <c r="G174" i="76" s="1"/>
  <c r="H174" i="76" s="1"/>
  <c r="E496" i="76"/>
  <c r="G496" i="76" s="1"/>
  <c r="H496" i="76" s="1"/>
  <c r="E160" i="76"/>
  <c r="G160" i="76" s="1"/>
  <c r="H160" i="76" s="1"/>
  <c r="E489" i="76"/>
  <c r="G489" i="76" s="1"/>
  <c r="H489" i="76" s="1"/>
  <c r="E615" i="76"/>
  <c r="G615" i="76" s="1"/>
  <c r="H615" i="76" s="1"/>
  <c r="E429" i="76"/>
  <c r="G429" i="76" s="1"/>
  <c r="H429" i="76" s="1"/>
  <c r="E590" i="76"/>
  <c r="G590" i="76" s="1"/>
  <c r="H590" i="76" s="1"/>
  <c r="E410" i="76"/>
  <c r="G410" i="76" s="1"/>
  <c r="H410" i="76" s="1"/>
  <c r="E587" i="76"/>
  <c r="G587" i="76" s="1"/>
  <c r="H587" i="76" s="1"/>
  <c r="E467" i="76"/>
  <c r="G467" i="76" s="1"/>
  <c r="H467" i="76" s="1"/>
  <c r="E712" i="76"/>
  <c r="G712" i="76" s="1"/>
  <c r="H712" i="76" s="1"/>
  <c r="E1500" i="76"/>
  <c r="G1500" i="76" s="1"/>
  <c r="H1500" i="76" s="1"/>
  <c r="E1195" i="76"/>
  <c r="G1195" i="76" s="1"/>
  <c r="H1195" i="76" s="1"/>
  <c r="E80" i="76"/>
  <c r="G80" i="76" s="1"/>
  <c r="H80" i="76" s="1"/>
  <c r="E101" i="76"/>
  <c r="G101" i="76" s="1"/>
  <c r="H101" i="76" s="1"/>
  <c r="E1107" i="76"/>
  <c r="G1107" i="76" s="1"/>
  <c r="H1107" i="76" s="1"/>
  <c r="E1210" i="76"/>
  <c r="G1210" i="76" s="1"/>
  <c r="H1210" i="76" s="1"/>
  <c r="E792" i="76"/>
  <c r="G792" i="76" s="1"/>
  <c r="H792" i="76" s="1"/>
  <c r="E954" i="76"/>
  <c r="G954" i="76" s="1"/>
  <c r="H954" i="76" s="1"/>
  <c r="E909" i="76"/>
  <c r="G909" i="76" s="1"/>
  <c r="H909" i="76" s="1"/>
  <c r="E854" i="76"/>
  <c r="E68" i="76"/>
  <c r="E1379" i="76"/>
  <c r="G1379" i="76" s="1"/>
  <c r="H1379" i="76" s="1"/>
  <c r="E875" i="76"/>
  <c r="G875" i="76" s="1"/>
  <c r="H875" i="76" s="1"/>
  <c r="E608" i="76"/>
  <c r="G608" i="76" s="1"/>
  <c r="H608" i="76" s="1"/>
  <c r="E675" i="76"/>
  <c r="G675" i="76" s="1"/>
  <c r="H675" i="76" s="1"/>
  <c r="E84" i="76"/>
  <c r="G84" i="76" s="1"/>
  <c r="H84" i="76" s="1"/>
  <c r="E1212" i="76"/>
  <c r="G1212" i="76" s="1"/>
  <c r="H1212" i="76" s="1"/>
  <c r="E1177" i="76"/>
  <c r="G1177" i="76" s="1"/>
  <c r="H1177" i="76" s="1"/>
  <c r="E774" i="76"/>
  <c r="E1431" i="76"/>
  <c r="G1431" i="76" s="1"/>
  <c r="H1431" i="76" s="1"/>
  <c r="E1463" i="76"/>
  <c r="G1463" i="76" s="1"/>
  <c r="H1463" i="76" s="1"/>
  <c r="E1126" i="76"/>
  <c r="G1126" i="76" s="1"/>
  <c r="H1126" i="76" s="1"/>
  <c r="E1294" i="76"/>
  <c r="G1294" i="76" s="1"/>
  <c r="H1294" i="76" s="1"/>
  <c r="E1457" i="76"/>
  <c r="G1457" i="76" s="1"/>
  <c r="H1457" i="76" s="1"/>
  <c r="E1297" i="76"/>
  <c r="G1297" i="76" s="1"/>
  <c r="H1297" i="76" s="1"/>
  <c r="E732" i="76"/>
  <c r="E1276" i="76"/>
  <c r="E1498" i="76"/>
  <c r="G1498" i="76" s="1"/>
  <c r="H1498" i="76" s="1"/>
  <c r="E1362" i="76"/>
  <c r="G1362" i="76" s="1"/>
  <c r="H1362" i="76" s="1"/>
  <c r="E1222" i="76"/>
  <c r="G1222" i="76" s="1"/>
  <c r="H1222" i="76" s="1"/>
  <c r="E809" i="76"/>
  <c r="G809" i="76" s="1"/>
  <c r="H809" i="76" s="1"/>
  <c r="E57" i="76"/>
  <c r="G57" i="76" s="1"/>
  <c r="H57" i="76" s="1"/>
  <c r="E1328" i="76"/>
  <c r="G1328" i="76" s="1"/>
  <c r="H1328" i="76" s="1"/>
  <c r="E1286" i="76"/>
  <c r="G1286" i="76" s="1"/>
  <c r="H1286" i="76" s="1"/>
  <c r="E1331" i="76"/>
  <c r="E911" i="76"/>
  <c r="G911" i="76" s="1"/>
  <c r="H911" i="76" s="1"/>
  <c r="E1388" i="76"/>
  <c r="G1388" i="76" s="1"/>
  <c r="H1388" i="76" s="1"/>
  <c r="E1012" i="76"/>
  <c r="G1012" i="76" s="1"/>
  <c r="H1012" i="76" s="1"/>
  <c r="E1434" i="76"/>
  <c r="G1434" i="76" s="1"/>
  <c r="H1434" i="76" s="1"/>
  <c r="E1311" i="76"/>
  <c r="G1311" i="76" s="1"/>
  <c r="H1311" i="76" s="1"/>
  <c r="E1390" i="76"/>
  <c r="G1390" i="76" s="1"/>
  <c r="H1390" i="76" s="1"/>
  <c r="E1441" i="76"/>
  <c r="G1441" i="76" s="1"/>
  <c r="H1441" i="76" s="1"/>
  <c r="E1197" i="76"/>
  <c r="E1452" i="76"/>
  <c r="G1452" i="76" s="1"/>
  <c r="H1452" i="76" s="1"/>
  <c r="E1140" i="76"/>
  <c r="G1140" i="76" s="1"/>
  <c r="H1140" i="76" s="1"/>
  <c r="E1482" i="76"/>
  <c r="G1482" i="76" s="1"/>
  <c r="H1482" i="76" s="1"/>
  <c r="E1346" i="76"/>
  <c r="G1346" i="76" s="1"/>
  <c r="H1346" i="76" s="1"/>
  <c r="E1214" i="76"/>
  <c r="G1214" i="76" s="1"/>
  <c r="H1214" i="76" s="1"/>
  <c r="E15" i="76"/>
  <c r="G15" i="76" s="1"/>
  <c r="H15" i="76" s="1"/>
  <c r="E1030" i="76"/>
  <c r="E1253" i="76"/>
  <c r="G1253" i="76" s="1"/>
  <c r="H1253" i="76" s="1"/>
  <c r="E1062" i="76"/>
  <c r="G1062" i="76" s="1"/>
  <c r="H1062" i="76" s="1"/>
  <c r="E49" i="76"/>
  <c r="G49" i="76" s="1"/>
  <c r="H49" i="76" s="1"/>
  <c r="E29" i="76"/>
  <c r="G29" i="76" s="1"/>
  <c r="H29" i="76" s="1"/>
  <c r="E157" i="76"/>
  <c r="G157" i="76" s="1"/>
  <c r="H157" i="76" s="1"/>
  <c r="E139" i="76"/>
  <c r="G139" i="76" s="1"/>
  <c r="H139" i="76" s="1"/>
  <c r="E51" i="76"/>
  <c r="G51" i="76" s="1"/>
  <c r="H51" i="76" s="1"/>
  <c r="E91" i="76"/>
  <c r="G91" i="76" s="1"/>
  <c r="H91" i="76" s="1"/>
  <c r="E153" i="76"/>
  <c r="G153" i="76" s="1"/>
  <c r="H153" i="76" s="1"/>
  <c r="E297" i="76"/>
  <c r="E179" i="76"/>
  <c r="G179" i="76" s="1"/>
  <c r="H179" i="76" s="1"/>
  <c r="E307" i="76"/>
  <c r="G307" i="76" s="1"/>
  <c r="H307" i="76" s="1"/>
  <c r="E226" i="76"/>
  <c r="G226" i="76" s="1"/>
  <c r="H226" i="76" s="1"/>
  <c r="E105" i="76"/>
  <c r="G105" i="76" s="1"/>
  <c r="H105" i="76" s="1"/>
  <c r="E263" i="76"/>
  <c r="G263" i="76" s="1"/>
  <c r="H263" i="76" s="1"/>
  <c r="E204" i="76"/>
  <c r="G204" i="76" s="1"/>
  <c r="H204" i="76" s="1"/>
  <c r="E408" i="76"/>
  <c r="G408" i="76" s="1"/>
  <c r="H408" i="76" s="1"/>
  <c r="E253" i="76"/>
  <c r="G253" i="76" s="1"/>
  <c r="H253" i="76" s="1"/>
  <c r="E431" i="76"/>
  <c r="G431" i="76" s="1"/>
  <c r="H431" i="76" s="1"/>
  <c r="E286" i="76"/>
  <c r="G286" i="76" s="1"/>
  <c r="H286" i="76" s="1"/>
  <c r="E425" i="76"/>
  <c r="G425" i="76" s="1"/>
  <c r="H425" i="76" s="1"/>
  <c r="E264" i="76"/>
  <c r="G264" i="76" s="1"/>
  <c r="H264" i="76" s="1"/>
  <c r="E438" i="76"/>
  <c r="G438" i="76" s="1"/>
  <c r="H438" i="76" s="1"/>
  <c r="E277" i="76"/>
  <c r="G277" i="76" s="1"/>
  <c r="H277" i="76" s="1"/>
  <c r="E525" i="76"/>
  <c r="E304" i="76"/>
  <c r="G304" i="76" s="1"/>
  <c r="H304" i="76" s="1"/>
  <c r="E519" i="76"/>
  <c r="G519" i="76" s="1"/>
  <c r="H519" i="76" s="1"/>
  <c r="E198" i="76"/>
  <c r="G198" i="76" s="1"/>
  <c r="H198" i="76" s="1"/>
  <c r="E497" i="76"/>
  <c r="G497" i="76" s="1"/>
  <c r="H497" i="76" s="1"/>
  <c r="E156" i="76"/>
  <c r="G156" i="76" s="1"/>
  <c r="H156" i="76" s="1"/>
  <c r="E476" i="76"/>
  <c r="G476" i="76" s="1"/>
  <c r="H476" i="76" s="1"/>
  <c r="E619" i="76"/>
  <c r="E569" i="76"/>
  <c r="G569" i="76" s="1"/>
  <c r="H569" i="76" s="1"/>
  <c r="E744" i="76"/>
  <c r="G744" i="76" s="1"/>
  <c r="H744" i="76" s="1"/>
  <c r="E1372" i="76"/>
  <c r="G1372" i="76" s="1"/>
  <c r="H1372" i="76" s="1"/>
  <c r="E39" i="76"/>
  <c r="G39" i="76" s="1"/>
  <c r="H39" i="76" s="1"/>
  <c r="E112" i="76"/>
  <c r="G112" i="76" s="1"/>
  <c r="H112" i="76" s="1"/>
  <c r="E1049" i="76"/>
  <c r="G1049" i="76" s="1"/>
  <c r="H1049" i="76" s="1"/>
  <c r="E988" i="76"/>
  <c r="G988" i="76" s="1"/>
  <c r="H988" i="76" s="1"/>
  <c r="E1101" i="76"/>
  <c r="G1101" i="76" s="1"/>
  <c r="H1101" i="76" s="1"/>
  <c r="E1075" i="76"/>
  <c r="E1002" i="76"/>
  <c r="G1002" i="76" s="1"/>
  <c r="H1002" i="76" s="1"/>
  <c r="E923" i="76"/>
  <c r="G923" i="76" s="1"/>
  <c r="H923" i="76" s="1"/>
  <c r="E421" i="76"/>
  <c r="G421" i="76" s="1"/>
  <c r="H421" i="76" s="1"/>
  <c r="E1459" i="76"/>
  <c r="G1459" i="76" s="1"/>
  <c r="H1459" i="76" s="1"/>
  <c r="E843" i="76"/>
  <c r="G843" i="76" s="1"/>
  <c r="H843" i="76" s="1"/>
  <c r="E484" i="76"/>
  <c r="G484" i="76" s="1"/>
  <c r="H484" i="76" s="1"/>
  <c r="E673" i="76"/>
  <c r="E1326" i="76"/>
  <c r="E364" i="76"/>
  <c r="G364" i="76" s="1"/>
  <c r="H364" i="76" s="1"/>
  <c r="E1135" i="76"/>
  <c r="G1135" i="76" s="1"/>
  <c r="H1135" i="76" s="1"/>
  <c r="E420" i="76"/>
  <c r="G420" i="76" s="1"/>
  <c r="H420" i="76" s="1"/>
  <c r="E1462" i="76"/>
  <c r="G1462" i="76" s="1"/>
  <c r="H1462" i="76" s="1"/>
  <c r="E1359" i="76"/>
  <c r="G1359" i="76" s="1"/>
  <c r="H1359" i="76" s="1"/>
  <c r="E1325" i="76"/>
  <c r="G1325" i="76" s="1"/>
  <c r="H1325" i="76" s="1"/>
  <c r="E1289" i="76"/>
  <c r="G1289" i="76" s="1"/>
  <c r="H1289" i="76" s="1"/>
  <c r="E1470" i="76"/>
  <c r="G1470" i="76" s="1"/>
  <c r="H1470" i="76" s="1"/>
  <c r="E1425" i="76"/>
  <c r="G1425" i="76" s="1"/>
  <c r="H1425" i="76" s="1"/>
  <c r="E1236" i="76"/>
  <c r="G1236" i="76" s="1"/>
  <c r="H1236" i="76" s="1"/>
  <c r="E1492" i="76"/>
  <c r="G1492" i="76" s="1"/>
  <c r="H1492" i="76" s="1"/>
  <c r="E1250" i="76"/>
  <c r="G1250" i="76" s="1"/>
  <c r="H1250" i="76" s="1"/>
  <c r="E1442" i="76"/>
  <c r="G1442" i="76" s="1"/>
  <c r="H1442" i="76" s="1"/>
  <c r="E1334" i="76"/>
  <c r="G1334" i="76" s="1"/>
  <c r="H1334" i="76" s="1"/>
  <c r="E1190" i="76"/>
  <c r="G1190" i="76" s="1"/>
  <c r="H1190" i="76" s="1"/>
  <c r="E616" i="76"/>
  <c r="E965" i="76"/>
  <c r="G965" i="76" s="1"/>
  <c r="H965" i="76" s="1"/>
  <c r="E1432" i="76"/>
  <c r="G1432" i="76" s="1"/>
  <c r="H1432" i="76" s="1"/>
  <c r="E1497" i="76"/>
  <c r="G1497" i="76" s="1"/>
  <c r="H1497" i="76" s="1"/>
  <c r="E1293" i="76"/>
  <c r="G1293" i="76" s="1"/>
  <c r="H1293" i="76" s="1"/>
  <c r="E451" i="76"/>
  <c r="G451" i="76" s="1"/>
  <c r="H451" i="76" s="1"/>
  <c r="E1338" i="76"/>
  <c r="G1338" i="76" s="1"/>
  <c r="H1338" i="76" s="1"/>
  <c r="E777" i="76"/>
  <c r="G777" i="76" s="1"/>
  <c r="H777" i="76" s="1"/>
  <c r="E1378" i="76"/>
  <c r="G1378" i="76" s="1"/>
  <c r="H1378" i="76" s="1"/>
  <c r="E948" i="76"/>
  <c r="G948" i="76" s="1"/>
  <c r="H948" i="76" s="1"/>
  <c r="E1408" i="76"/>
  <c r="G1408" i="76" s="1"/>
  <c r="H1408" i="76" s="1"/>
  <c r="E1393" i="76"/>
  <c r="G1393" i="76" s="1"/>
  <c r="H1393" i="76" s="1"/>
  <c r="E987" i="76"/>
  <c r="G987" i="76" s="1"/>
  <c r="H987" i="76" s="1"/>
  <c r="E1428" i="76"/>
  <c r="G1428" i="76" s="1"/>
  <c r="H1428" i="76" s="1"/>
  <c r="E922" i="76"/>
  <c r="G922" i="76" s="1"/>
  <c r="H922" i="76" s="1"/>
  <c r="E1458" i="76"/>
  <c r="G1458" i="76" s="1"/>
  <c r="H1458" i="76" s="1"/>
  <c r="E1323" i="76"/>
  <c r="E1149" i="76"/>
  <c r="G1149" i="76" s="1"/>
  <c r="H1149" i="76" s="1"/>
  <c r="E47" i="76"/>
  <c r="G47" i="76" s="1"/>
  <c r="H47" i="76" s="1"/>
  <c r="E1456" i="76"/>
  <c r="G1456" i="76" s="1"/>
  <c r="H1456" i="76" s="1"/>
  <c r="E1394" i="76"/>
  <c r="G1394" i="76" s="1"/>
  <c r="H1394" i="76" s="1"/>
  <c r="E938" i="76"/>
  <c r="G938" i="76" s="1"/>
  <c r="H938" i="76" s="1"/>
  <c r="E40" i="76"/>
  <c r="G40" i="76" s="1"/>
  <c r="H40" i="76" s="1"/>
  <c r="E61" i="76"/>
  <c r="G61" i="76" s="1"/>
  <c r="H61" i="76" s="1"/>
  <c r="E46" i="76"/>
  <c r="E66" i="76"/>
  <c r="G66" i="76" s="1"/>
  <c r="H66" i="76" s="1"/>
  <c r="E106" i="76"/>
  <c r="G106" i="76" s="1"/>
  <c r="H106" i="76" s="1"/>
  <c r="E146" i="76"/>
  <c r="G146" i="76" s="1"/>
  <c r="H146" i="76" s="1"/>
  <c r="E201" i="76"/>
  <c r="G201" i="76" s="1"/>
  <c r="H201" i="76" s="1"/>
  <c r="E34" i="76"/>
  <c r="G34" i="76" s="1"/>
  <c r="H34" i="76" s="1"/>
  <c r="E211" i="76"/>
  <c r="G211" i="76" s="1"/>
  <c r="H211" i="76" s="1"/>
  <c r="E55" i="76"/>
  <c r="G55" i="76" s="1"/>
  <c r="H55" i="76" s="1"/>
  <c r="E258" i="76"/>
  <c r="G258" i="76" s="1"/>
  <c r="H258" i="76" s="1"/>
  <c r="E163" i="76"/>
  <c r="G163" i="76" s="1"/>
  <c r="H163" i="76" s="1"/>
  <c r="E295" i="76"/>
  <c r="G295" i="76" s="1"/>
  <c r="H295" i="76" s="1"/>
  <c r="E268" i="76"/>
  <c r="G268" i="76" s="1"/>
  <c r="H268" i="76" s="1"/>
  <c r="E440" i="76"/>
  <c r="G440" i="76" s="1"/>
  <c r="H440" i="76" s="1"/>
  <c r="E317" i="76"/>
  <c r="G317" i="76" s="1"/>
  <c r="H317" i="76" s="1"/>
  <c r="E463" i="76"/>
  <c r="G463" i="76" s="1"/>
  <c r="H463" i="76" s="1"/>
  <c r="E329" i="76"/>
  <c r="G329" i="76" s="1"/>
  <c r="H329" i="76" s="1"/>
  <c r="E457" i="76"/>
  <c r="G457" i="76" s="1"/>
  <c r="H457" i="76" s="1"/>
  <c r="E333" i="76"/>
  <c r="G333" i="76" s="1"/>
  <c r="H333" i="76" s="1"/>
  <c r="E470" i="76"/>
  <c r="G470" i="76" s="1"/>
  <c r="H470" i="76" s="1"/>
  <c r="E379" i="76"/>
  <c r="G379" i="76" s="1"/>
  <c r="H379" i="76" s="1"/>
  <c r="E557" i="76"/>
  <c r="G557" i="76" s="1"/>
  <c r="H557" i="76" s="1"/>
  <c r="E386" i="76"/>
  <c r="G386" i="76" s="1"/>
  <c r="H386" i="76" s="1"/>
  <c r="E551" i="76"/>
  <c r="G551" i="76" s="1"/>
  <c r="H551" i="76" s="1"/>
  <c r="E325" i="76"/>
  <c r="G325" i="76" s="1"/>
  <c r="H325" i="76" s="1"/>
  <c r="E526" i="76"/>
  <c r="E256" i="76"/>
  <c r="G256" i="76" s="1"/>
  <c r="H256" i="76" s="1"/>
  <c r="E523" i="76"/>
  <c r="G523" i="76" s="1"/>
  <c r="H523" i="76" s="1"/>
  <c r="E651" i="76"/>
  <c r="G651" i="76" s="1"/>
  <c r="H651" i="76" s="1"/>
  <c r="E639" i="76"/>
  <c r="G639" i="76" s="1"/>
  <c r="H639" i="76" s="1"/>
  <c r="E1238" i="76"/>
  <c r="G1238" i="76" s="1"/>
  <c r="H1238" i="76" s="1"/>
  <c r="E1094" i="76"/>
  <c r="G1094" i="76" s="1"/>
  <c r="H1094" i="76" s="1"/>
  <c r="E65" i="76"/>
  <c r="G65" i="76" s="1"/>
  <c r="H65" i="76" s="1"/>
  <c r="E37" i="76"/>
  <c r="E83" i="76"/>
  <c r="G83" i="76" s="1"/>
  <c r="H83" i="76" s="1"/>
  <c r="E114" i="76"/>
  <c r="G114" i="76" s="1"/>
  <c r="H114" i="76" s="1"/>
  <c r="E131" i="76"/>
  <c r="G131" i="76" s="1"/>
  <c r="H131" i="76" s="1"/>
  <c r="E62" i="76"/>
  <c r="G62" i="76" s="1"/>
  <c r="H62" i="76" s="1"/>
  <c r="E241" i="76"/>
  <c r="G241" i="76" s="1"/>
  <c r="H241" i="76" s="1"/>
  <c r="E103" i="76"/>
  <c r="G103" i="76" s="1"/>
  <c r="H103" i="76" s="1"/>
  <c r="E251" i="76"/>
  <c r="G251" i="76" s="1"/>
  <c r="H251" i="76" s="1"/>
  <c r="E167" i="76"/>
  <c r="E298" i="76"/>
  <c r="G298" i="76" s="1"/>
  <c r="H298" i="76" s="1"/>
  <c r="E207" i="76"/>
  <c r="G207" i="76" s="1"/>
  <c r="H207" i="76" s="1"/>
  <c r="E335" i="76"/>
  <c r="G335" i="76" s="1"/>
  <c r="H335" i="76" s="1"/>
  <c r="E350" i="76"/>
  <c r="G350" i="76" s="1"/>
  <c r="H350" i="76" s="1"/>
  <c r="E148" i="76"/>
  <c r="G148" i="76" s="1"/>
  <c r="H148" i="76" s="1"/>
  <c r="E375" i="76"/>
  <c r="G375" i="76" s="1"/>
  <c r="H375" i="76" s="1"/>
  <c r="E177" i="76"/>
  <c r="E369" i="76"/>
  <c r="E154" i="76"/>
  <c r="G154" i="76" s="1"/>
  <c r="H154" i="76" s="1"/>
  <c r="E382" i="76"/>
  <c r="G382" i="76" s="1"/>
  <c r="H382" i="76" s="1"/>
  <c r="E510" i="76"/>
  <c r="G510" i="76" s="1"/>
  <c r="H510" i="76" s="1"/>
  <c r="E459" i="76"/>
  <c r="G459" i="76" s="1"/>
  <c r="H459" i="76" s="1"/>
  <c r="E597" i="76"/>
  <c r="G597" i="76" s="1"/>
  <c r="H597" i="76" s="1"/>
  <c r="E466" i="76"/>
  <c r="G466" i="76" s="1"/>
  <c r="H466" i="76" s="1"/>
  <c r="E591" i="76"/>
  <c r="G591" i="76" s="1"/>
  <c r="H591" i="76" s="1"/>
  <c r="E1353" i="76"/>
  <c r="E1418" i="76"/>
  <c r="G1418" i="76" s="1"/>
  <c r="H1418" i="76" s="1"/>
  <c r="E891" i="76"/>
  <c r="G891" i="76" s="1"/>
  <c r="H891" i="76" s="1"/>
  <c r="E56" i="76"/>
  <c r="G56" i="76" s="1"/>
  <c r="H56" i="76" s="1"/>
  <c r="E77" i="76"/>
  <c r="G77" i="76" s="1"/>
  <c r="H77" i="76" s="1"/>
  <c r="E70" i="76"/>
  <c r="G70" i="76" s="1"/>
  <c r="H70" i="76" s="1"/>
  <c r="E82" i="76"/>
  <c r="G82" i="76" s="1"/>
  <c r="O11" i="76" s="1"/>
  <c r="P11" i="76" s="1"/>
  <c r="E110" i="76"/>
  <c r="G110" i="76" s="1"/>
  <c r="H110" i="76" s="1"/>
  <c r="E166" i="76"/>
  <c r="G166" i="76" s="1"/>
  <c r="H166" i="76" s="1"/>
  <c r="E217" i="76"/>
  <c r="G217" i="76" s="1"/>
  <c r="H217" i="76" s="1"/>
  <c r="E63" i="76"/>
  <c r="G63" i="76" s="1"/>
  <c r="H63" i="76" s="1"/>
  <c r="E227" i="76"/>
  <c r="G227" i="76" s="1"/>
  <c r="H227" i="76" s="1"/>
  <c r="E92" i="76"/>
  <c r="G92" i="76" s="1"/>
  <c r="H92" i="76" s="1"/>
  <c r="E274" i="76"/>
  <c r="G274" i="76" s="1"/>
  <c r="H274" i="76" s="1"/>
  <c r="E183" i="76"/>
  <c r="G183" i="76" s="1"/>
  <c r="H183" i="76" s="1"/>
  <c r="E311" i="76"/>
  <c r="E300" i="76"/>
  <c r="E456" i="76"/>
  <c r="G456" i="76" s="1"/>
  <c r="H456" i="76" s="1"/>
  <c r="E347" i="76"/>
  <c r="G347" i="76" s="1"/>
  <c r="H347" i="76" s="1"/>
  <c r="E479" i="76"/>
  <c r="G479" i="76" s="1"/>
  <c r="H479" i="76" s="1"/>
  <c r="E342" i="76"/>
  <c r="G342" i="76" s="1"/>
  <c r="H342" i="76" s="1"/>
  <c r="E473" i="76"/>
  <c r="G473" i="76" s="1"/>
  <c r="H473" i="76" s="1"/>
  <c r="E358" i="76"/>
  <c r="G358" i="76" s="1"/>
  <c r="H358" i="76" s="1"/>
  <c r="E486" i="76"/>
  <c r="E411" i="76"/>
  <c r="G411" i="76" s="1"/>
  <c r="H411" i="76" s="1"/>
  <c r="E573" i="76"/>
  <c r="G573" i="76" s="1"/>
  <c r="H573" i="76" s="1"/>
  <c r="E418" i="76"/>
  <c r="G418" i="76" s="1"/>
  <c r="H418" i="76" s="1"/>
  <c r="E567" i="76"/>
  <c r="G567" i="76" s="1"/>
  <c r="H567" i="76" s="1"/>
  <c r="E341" i="76"/>
  <c r="G341" i="76" s="1"/>
  <c r="H341" i="76" s="1"/>
  <c r="E542" i="76"/>
  <c r="G542" i="76" s="1"/>
  <c r="H542" i="76" s="1"/>
  <c r="E320" i="76"/>
  <c r="G320" i="76" s="1"/>
  <c r="H320" i="76" s="1"/>
  <c r="E539" i="76"/>
  <c r="G539" i="76" s="1"/>
  <c r="H539" i="76" s="1"/>
  <c r="E229" i="76"/>
  <c r="G229" i="76" s="1"/>
  <c r="H229" i="76" s="1"/>
  <c r="E664" i="76"/>
  <c r="G664" i="76" s="1"/>
  <c r="H664" i="76" s="1"/>
  <c r="E982" i="76"/>
  <c r="G982" i="76" s="1"/>
  <c r="H982" i="76" s="1"/>
  <c r="E117" i="76"/>
  <c r="G117" i="76" s="1"/>
  <c r="H117" i="76" s="1"/>
  <c r="E98" i="76"/>
  <c r="G98" i="76" s="1"/>
  <c r="H98" i="76" s="1"/>
  <c r="E186" i="76"/>
  <c r="G186" i="76" s="1"/>
  <c r="H186" i="76" s="1"/>
  <c r="E368" i="76"/>
  <c r="G368" i="76" s="1"/>
  <c r="H368" i="76" s="1"/>
  <c r="E385" i="76"/>
  <c r="G385" i="76" s="1"/>
  <c r="H385" i="76" s="1"/>
  <c r="E485" i="76"/>
  <c r="E294" i="76"/>
  <c r="G294" i="76" s="1"/>
  <c r="H294" i="76" s="1"/>
  <c r="E224" i="76"/>
  <c r="G224" i="76" s="1"/>
  <c r="H224" i="76" s="1"/>
  <c r="E643" i="76"/>
  <c r="G643" i="76" s="1"/>
  <c r="H643" i="76" s="1"/>
  <c r="E196" i="76"/>
  <c r="G196" i="76" s="1"/>
  <c r="H196" i="76" s="1"/>
  <c r="E647" i="76"/>
  <c r="G647" i="76" s="1"/>
  <c r="H647" i="76" s="1"/>
  <c r="E173" i="76"/>
  <c r="G173" i="76" s="1"/>
  <c r="H173" i="76" s="1"/>
  <c r="E584" i="76"/>
  <c r="G584" i="76" s="1"/>
  <c r="H584" i="76" s="1"/>
  <c r="E745" i="76"/>
  <c r="E594" i="76"/>
  <c r="G594" i="76" s="1"/>
  <c r="H594" i="76" s="1"/>
  <c r="E718" i="76"/>
  <c r="G718" i="76" s="1"/>
  <c r="H718" i="76" s="1"/>
  <c r="E504" i="76"/>
  <c r="G504" i="76" s="1"/>
  <c r="H504" i="76" s="1"/>
  <c r="E791" i="76"/>
  <c r="G791" i="76" s="1"/>
  <c r="H791" i="76" s="1"/>
  <c r="E310" i="76"/>
  <c r="G310" i="76" s="1"/>
  <c r="H310" i="76" s="1"/>
  <c r="E730" i="76"/>
  <c r="G730" i="76" s="1"/>
  <c r="H730" i="76" s="1"/>
  <c r="E888" i="76"/>
  <c r="G888" i="76" s="1"/>
  <c r="H888" i="76" s="1"/>
  <c r="E725" i="76"/>
  <c r="E871" i="76"/>
  <c r="G871" i="76" s="1"/>
  <c r="H871" i="76" s="1"/>
  <c r="E690" i="76"/>
  <c r="G690" i="76" s="1"/>
  <c r="H690" i="76" s="1"/>
  <c r="E860" i="76"/>
  <c r="G860" i="76" s="1"/>
  <c r="H860" i="76" s="1"/>
  <c r="E716" i="76"/>
  <c r="G716" i="76" s="1"/>
  <c r="H716" i="76" s="1"/>
  <c r="E951" i="76"/>
  <c r="G951" i="76" s="1"/>
  <c r="H951" i="76" s="1"/>
  <c r="E165" i="76"/>
  <c r="G165" i="76" s="1"/>
  <c r="H165" i="76" s="1"/>
  <c r="E12" i="76"/>
  <c r="G12" i="76" s="1"/>
  <c r="H12" i="76" s="1"/>
  <c r="E74" i="76"/>
  <c r="G74" i="76" s="1"/>
  <c r="H74" i="76" s="1"/>
  <c r="E124" i="76"/>
  <c r="G124" i="76" s="1"/>
  <c r="H124" i="76" s="1"/>
  <c r="E175" i="76"/>
  <c r="G175" i="76" s="1"/>
  <c r="H175" i="76" s="1"/>
  <c r="E305" i="76"/>
  <c r="G305" i="76" s="1"/>
  <c r="H305" i="76" s="1"/>
  <c r="E187" i="76"/>
  <c r="G187" i="76" s="1"/>
  <c r="H187" i="76" s="1"/>
  <c r="E315" i="76"/>
  <c r="G315" i="76" s="1"/>
  <c r="H315" i="76" s="1"/>
  <c r="E234" i="76"/>
  <c r="G234" i="76" s="1"/>
  <c r="H234" i="76" s="1"/>
  <c r="E142" i="76"/>
  <c r="G142" i="76" s="1"/>
  <c r="H142" i="76" s="1"/>
  <c r="E271" i="76"/>
  <c r="E220" i="76"/>
  <c r="G220" i="76" s="1"/>
  <c r="H220" i="76" s="1"/>
  <c r="E416" i="76"/>
  <c r="G416" i="76" s="1"/>
  <c r="H416" i="76" s="1"/>
  <c r="E269" i="76"/>
  <c r="G269" i="76" s="1"/>
  <c r="H269" i="76" s="1"/>
  <c r="E439" i="76"/>
  <c r="G439" i="76" s="1"/>
  <c r="H439" i="76" s="1"/>
  <c r="E302" i="76"/>
  <c r="G302" i="76" s="1"/>
  <c r="H302" i="76" s="1"/>
  <c r="E433" i="76"/>
  <c r="G433" i="76" s="1"/>
  <c r="H433" i="76" s="1"/>
  <c r="E280" i="76"/>
  <c r="G280" i="76" s="1"/>
  <c r="H280" i="76" s="1"/>
  <c r="E446" i="76"/>
  <c r="G446" i="76" s="1"/>
  <c r="H446" i="76" s="1"/>
  <c r="E309" i="76"/>
  <c r="G309" i="76" s="1"/>
  <c r="H309" i="76" s="1"/>
  <c r="E533" i="76"/>
  <c r="G533" i="76" s="1"/>
  <c r="H533" i="76" s="1"/>
  <c r="E328" i="76"/>
  <c r="G328" i="76" s="1"/>
  <c r="H328" i="76" s="1"/>
  <c r="E527" i="76"/>
  <c r="G527" i="76" s="1"/>
  <c r="H527" i="76" s="1"/>
  <c r="E1503" i="76"/>
  <c r="G1503" i="76" s="1"/>
  <c r="H1503" i="76" s="1"/>
  <c r="E873" i="76"/>
  <c r="G873" i="76" s="1"/>
  <c r="H873" i="76" s="1"/>
  <c r="E1154" i="76"/>
  <c r="G1154" i="76" s="1"/>
  <c r="H1154" i="76" s="1"/>
  <c r="E17" i="76"/>
  <c r="G17" i="76" s="1"/>
  <c r="H17" i="76" s="1"/>
  <c r="E13" i="76"/>
  <c r="G13" i="76" s="1"/>
  <c r="H13" i="76" s="1"/>
  <c r="E141" i="76"/>
  <c r="G141" i="76" s="1"/>
  <c r="H141" i="76" s="1"/>
  <c r="E128" i="76"/>
  <c r="G128" i="76" s="1"/>
  <c r="H128" i="76" s="1"/>
  <c r="E19" i="76"/>
  <c r="G19" i="76" s="1"/>
  <c r="H19" i="76" s="1"/>
  <c r="E87" i="76"/>
  <c r="G87" i="76" s="1"/>
  <c r="H87" i="76" s="1"/>
  <c r="E137" i="76"/>
  <c r="G137" i="76" s="1"/>
  <c r="H137" i="76" s="1"/>
  <c r="E281" i="76"/>
  <c r="G281" i="76" s="1"/>
  <c r="H281" i="76" s="1"/>
  <c r="E164" i="76"/>
  <c r="E291" i="76"/>
  <c r="G291" i="76" s="1"/>
  <c r="H291" i="76" s="1"/>
  <c r="E210" i="76"/>
  <c r="G210" i="76" s="1"/>
  <c r="H210" i="76" s="1"/>
  <c r="E50" i="76"/>
  <c r="G50" i="76" s="1"/>
  <c r="H50" i="76" s="1"/>
  <c r="E247" i="76"/>
  <c r="G247" i="76" s="1"/>
  <c r="H247" i="76" s="1"/>
  <c r="E129" i="76"/>
  <c r="G129" i="76" s="1"/>
  <c r="H129" i="76" s="1"/>
  <c r="E392" i="76"/>
  <c r="G392" i="76" s="1"/>
  <c r="H392" i="76" s="1"/>
  <c r="E221" i="76"/>
  <c r="G221" i="76" s="1"/>
  <c r="H221" i="76" s="1"/>
  <c r="E415" i="76"/>
  <c r="G415" i="76" s="1"/>
  <c r="H415" i="76" s="1"/>
  <c r="E254" i="76"/>
  <c r="G254" i="76" s="1"/>
  <c r="H254" i="76" s="1"/>
  <c r="E409" i="76"/>
  <c r="G409" i="76" s="1"/>
  <c r="H409" i="76" s="1"/>
  <c r="E232" i="76"/>
  <c r="G232" i="76" s="1"/>
  <c r="H232" i="76" s="1"/>
  <c r="E422" i="76"/>
  <c r="G422" i="76" s="1"/>
  <c r="H422" i="76" s="1"/>
  <c r="E213" i="76"/>
  <c r="G213" i="76" s="1"/>
  <c r="H213" i="76" s="1"/>
  <c r="E507" i="76"/>
  <c r="G507" i="76" s="1"/>
  <c r="H507" i="76" s="1"/>
  <c r="E240" i="76"/>
  <c r="G240" i="76" s="1"/>
  <c r="H240" i="76" s="1"/>
  <c r="E500" i="76"/>
  <c r="G500" i="76" s="1"/>
  <c r="H500" i="76" s="1"/>
  <c r="E90" i="76"/>
  <c r="G90" i="76" s="1"/>
  <c r="H90" i="76" s="1"/>
  <c r="E461" i="76"/>
  <c r="G461" i="76" s="1"/>
  <c r="H461" i="76" s="1"/>
  <c r="E606" i="76"/>
  <c r="G606" i="76" s="1"/>
  <c r="H606" i="76" s="1"/>
  <c r="E442" i="76"/>
  <c r="G442" i="76" s="1"/>
  <c r="H442" i="76" s="1"/>
  <c r="E603" i="76"/>
  <c r="G603" i="76" s="1"/>
  <c r="H603" i="76" s="1"/>
  <c r="E537" i="76"/>
  <c r="G537" i="76" s="1"/>
  <c r="H537" i="76" s="1"/>
  <c r="E728" i="76"/>
  <c r="E576" i="76"/>
  <c r="G576" i="76" s="1"/>
  <c r="H576" i="76" s="1"/>
  <c r="E127" i="76"/>
  <c r="G127" i="76" s="1"/>
  <c r="H127" i="76" s="1"/>
  <c r="E123" i="76"/>
  <c r="G123" i="76" s="1"/>
  <c r="H123" i="76" s="1"/>
  <c r="E223" i="76"/>
  <c r="G223" i="76" s="1"/>
  <c r="H223" i="76" s="1"/>
  <c r="E391" i="76"/>
  <c r="G391" i="76" s="1"/>
  <c r="H391" i="76" s="1"/>
  <c r="E398" i="76"/>
  <c r="G398" i="76" s="1"/>
  <c r="H398" i="76" s="1"/>
  <c r="E480" i="76"/>
  <c r="G480" i="76" s="1"/>
  <c r="H480" i="76" s="1"/>
  <c r="E518" i="76"/>
  <c r="G518" i="76" s="1"/>
  <c r="H518" i="76" s="1"/>
  <c r="E515" i="76"/>
  <c r="E628" i="76"/>
  <c r="G628" i="76" s="1"/>
  <c r="H628" i="76" s="1"/>
  <c r="E548" i="76"/>
  <c r="G548" i="76" s="1"/>
  <c r="H548" i="76" s="1"/>
  <c r="E711" i="76"/>
  <c r="G711" i="76" s="1"/>
  <c r="H711" i="76" s="1"/>
  <c r="E452" i="76"/>
  <c r="G452" i="76" s="1"/>
  <c r="H452" i="76" s="1"/>
  <c r="E681" i="76"/>
  <c r="G681" i="76" s="1"/>
  <c r="H681" i="76" s="1"/>
  <c r="E453" i="76"/>
  <c r="G453" i="76" s="1"/>
  <c r="H453" i="76" s="1"/>
  <c r="E655" i="76"/>
  <c r="G655" i="76" s="1"/>
  <c r="H655" i="76" s="1"/>
  <c r="E782" i="76"/>
  <c r="G782" i="76" s="1"/>
  <c r="H782" i="76" s="1"/>
  <c r="E691" i="76"/>
  <c r="G691" i="76" s="1"/>
  <c r="H691" i="76" s="1"/>
  <c r="E862" i="76"/>
  <c r="G862" i="76" s="1"/>
  <c r="H862" i="76" s="1"/>
  <c r="E623" i="76"/>
  <c r="G623" i="76" s="1"/>
  <c r="H623" i="76" s="1"/>
  <c r="E824" i="76"/>
  <c r="G824" i="76" s="1"/>
  <c r="H824" i="76" s="1"/>
  <c r="E560" i="76"/>
  <c r="G560" i="76" s="1"/>
  <c r="H560" i="76" s="1"/>
  <c r="E805" i="76"/>
  <c r="G805" i="76" s="1"/>
  <c r="H805" i="76" s="1"/>
  <c r="E469" i="76"/>
  <c r="G469" i="76" s="1"/>
  <c r="H469" i="76" s="1"/>
  <c r="E796" i="76"/>
  <c r="G796" i="76" s="1"/>
  <c r="H796" i="76" s="1"/>
  <c r="E924" i="76"/>
  <c r="G924" i="76" s="1"/>
  <c r="H924" i="76" s="1"/>
  <c r="E833" i="76"/>
  <c r="G833" i="76" s="1"/>
  <c r="H833" i="76" s="1"/>
  <c r="E119" i="76"/>
  <c r="G119" i="76" s="1"/>
  <c r="H119" i="76" s="1"/>
  <c r="E59" i="76"/>
  <c r="G59" i="76" s="1"/>
  <c r="H59" i="76" s="1"/>
  <c r="E273" i="76"/>
  <c r="G273" i="76" s="1"/>
  <c r="H273" i="76" s="1"/>
  <c r="E283" i="76"/>
  <c r="G283" i="76" s="1"/>
  <c r="H283" i="76" s="1"/>
  <c r="E18" i="76"/>
  <c r="G18" i="76" s="1"/>
  <c r="H18" i="76" s="1"/>
  <c r="E97" i="76"/>
  <c r="G97" i="76" s="1"/>
  <c r="H97" i="76" s="1"/>
  <c r="E205" i="76"/>
  <c r="G205" i="76" s="1"/>
  <c r="H205" i="76" s="1"/>
  <c r="E238" i="76"/>
  <c r="G238" i="76" s="1"/>
  <c r="H238" i="76" s="1"/>
  <c r="E216" i="76"/>
  <c r="G216" i="76" s="1"/>
  <c r="H216" i="76" s="1"/>
  <c r="E181" i="76"/>
  <c r="G181" i="76" s="1"/>
  <c r="H181" i="76" s="1"/>
  <c r="E208" i="76"/>
  <c r="G208" i="76" s="1"/>
  <c r="H208" i="76" s="1"/>
  <c r="E1245" i="76"/>
  <c r="G1245" i="76" s="1"/>
  <c r="H1245" i="76" s="1"/>
  <c r="E1370" i="76"/>
  <c r="G1370" i="76" s="1"/>
  <c r="H1370" i="76" s="1"/>
  <c r="E88" i="76"/>
  <c r="G88" i="76" s="1"/>
  <c r="H88" i="76" s="1"/>
  <c r="E111" i="76"/>
  <c r="G111" i="76" s="1"/>
  <c r="H111" i="76" s="1"/>
  <c r="E26" i="76"/>
  <c r="G26" i="76" s="1"/>
  <c r="H26" i="76" s="1"/>
  <c r="E249" i="76"/>
  <c r="G249" i="76" s="1"/>
  <c r="H249" i="76" s="1"/>
  <c r="E259" i="76"/>
  <c r="G259" i="76" s="1"/>
  <c r="H259" i="76" s="1"/>
  <c r="E306" i="76"/>
  <c r="G306" i="76" s="1"/>
  <c r="H306" i="76" s="1"/>
  <c r="E343" i="76"/>
  <c r="G343" i="76" s="1"/>
  <c r="H343" i="76" s="1"/>
  <c r="E152" i="76"/>
  <c r="G152" i="76" s="1"/>
  <c r="H152" i="76" s="1"/>
  <c r="E190" i="76"/>
  <c r="E158" i="76"/>
  <c r="G158" i="76" s="1"/>
  <c r="H158" i="76" s="1"/>
  <c r="E36" i="76"/>
  <c r="G36" i="76" s="1"/>
  <c r="H36" i="76" s="1"/>
  <c r="E605" i="76"/>
  <c r="G605" i="76" s="1"/>
  <c r="H605" i="76" s="1"/>
  <c r="E599" i="76"/>
  <c r="G599" i="76" s="1"/>
  <c r="H599" i="76" s="1"/>
  <c r="E574" i="76"/>
  <c r="G574" i="76" s="1"/>
  <c r="H574" i="76" s="1"/>
  <c r="E571" i="76"/>
  <c r="G571" i="76" s="1"/>
  <c r="H571" i="76" s="1"/>
  <c r="E696" i="76"/>
  <c r="G696" i="76" s="1"/>
  <c r="H696" i="76" s="1"/>
  <c r="E113" i="76"/>
  <c r="G113" i="76" s="1"/>
  <c r="H113" i="76" s="1"/>
  <c r="E314" i="76"/>
  <c r="G314" i="76" s="1"/>
  <c r="H314" i="76" s="1"/>
  <c r="E184" i="76"/>
  <c r="G184" i="76" s="1"/>
  <c r="H184" i="76" s="1"/>
  <c r="E413" i="76"/>
  <c r="G413" i="76" s="1"/>
  <c r="H413" i="76" s="1"/>
  <c r="E435" i="76"/>
  <c r="G435" i="76" s="1"/>
  <c r="H435" i="76" s="1"/>
  <c r="E679" i="76"/>
  <c r="G679" i="76" s="1"/>
  <c r="H679" i="76" s="1"/>
  <c r="E642" i="76"/>
  <c r="G642" i="76" s="1"/>
  <c r="H642" i="76" s="1"/>
  <c r="E622" i="76"/>
  <c r="G622" i="76" s="1"/>
  <c r="H622" i="76" s="1"/>
  <c r="E626" i="76"/>
  <c r="G626" i="76" s="1"/>
  <c r="H626" i="76" s="1"/>
  <c r="E498" i="76"/>
  <c r="G498" i="76" s="1"/>
  <c r="H498" i="76" s="1"/>
  <c r="E338" i="76"/>
  <c r="G338" i="76" s="1"/>
  <c r="H338" i="76" s="1"/>
  <c r="E903" i="76"/>
  <c r="G903" i="76" s="1"/>
  <c r="H903" i="76" s="1"/>
  <c r="E892" i="76"/>
  <c r="G892" i="76" s="1"/>
  <c r="H892" i="76" s="1"/>
  <c r="E983" i="76"/>
  <c r="G983" i="76" s="1"/>
  <c r="H983" i="76" s="1"/>
  <c r="E1111" i="76"/>
  <c r="G1111" i="76" s="1"/>
  <c r="H1111" i="76" s="1"/>
  <c r="E1239" i="76"/>
  <c r="G1239" i="76" s="1"/>
  <c r="H1239" i="76" s="1"/>
  <c r="E885" i="76"/>
  <c r="G885" i="76" s="1"/>
  <c r="H885" i="76" s="1"/>
  <c r="E1025" i="76"/>
  <c r="G1025" i="76" s="1"/>
  <c r="H1025" i="76" s="1"/>
  <c r="E1153" i="76"/>
  <c r="G1153" i="76" s="1"/>
  <c r="H1153" i="76" s="1"/>
  <c r="E308" i="76"/>
  <c r="G308" i="76" s="1"/>
  <c r="H308" i="76" s="1"/>
  <c r="E883" i="76"/>
  <c r="G883" i="76" s="1"/>
  <c r="H883" i="76" s="1"/>
  <c r="E1024" i="76"/>
  <c r="G1024" i="76" s="1"/>
  <c r="H1024" i="76" s="1"/>
  <c r="E1152" i="76"/>
  <c r="G1152" i="76" s="1"/>
  <c r="H1152" i="76" s="1"/>
  <c r="E1280" i="76"/>
  <c r="G1280" i="76" s="1"/>
  <c r="H1280" i="76" s="1"/>
  <c r="E841" i="76"/>
  <c r="G841" i="76" s="1"/>
  <c r="H841" i="76" s="1"/>
  <c r="E71" i="76"/>
  <c r="G71" i="76" s="1"/>
  <c r="H71" i="76" s="1"/>
  <c r="E155" i="76"/>
  <c r="G155" i="76" s="1"/>
  <c r="H155" i="76" s="1"/>
  <c r="E58" i="76"/>
  <c r="G58" i="76" s="1"/>
  <c r="H58" i="76" s="1"/>
  <c r="E60" i="76"/>
  <c r="G60" i="76" s="1"/>
  <c r="H60" i="76" s="1"/>
  <c r="E169" i="76"/>
  <c r="G169" i="76" s="1"/>
  <c r="H169" i="76" s="1"/>
  <c r="E284" i="76"/>
  <c r="G284" i="76" s="1"/>
  <c r="H284" i="76" s="1"/>
  <c r="E336" i="76"/>
  <c r="G336" i="76" s="1"/>
  <c r="H336" i="76" s="1"/>
  <c r="E331" i="76"/>
  <c r="E344" i="76"/>
  <c r="G344" i="76" s="1"/>
  <c r="H344" i="76" s="1"/>
  <c r="E395" i="76"/>
  <c r="G395" i="76" s="1"/>
  <c r="H395" i="76" s="1"/>
  <c r="E402" i="76"/>
  <c r="G402" i="76" s="1"/>
  <c r="H402" i="76" s="1"/>
  <c r="E1481" i="76"/>
  <c r="G1481" i="76" s="1"/>
  <c r="H1481" i="76" s="1"/>
  <c r="E1026" i="76"/>
  <c r="G1026" i="76" s="1"/>
  <c r="H1026" i="76" s="1"/>
  <c r="E45" i="76"/>
  <c r="G45" i="76" s="1"/>
  <c r="H45" i="76" s="1"/>
  <c r="E28" i="76"/>
  <c r="G28" i="76" s="1"/>
  <c r="H28" i="76" s="1"/>
  <c r="E135" i="76"/>
  <c r="G135" i="76" s="1"/>
  <c r="H135" i="76" s="1"/>
  <c r="E313" i="76"/>
  <c r="G313" i="76" s="1"/>
  <c r="H313" i="76" s="1"/>
  <c r="E323" i="76"/>
  <c r="G323" i="76" s="1"/>
  <c r="H323" i="76" s="1"/>
  <c r="E159" i="76"/>
  <c r="G159" i="76" s="1"/>
  <c r="H159" i="76" s="1"/>
  <c r="E236" i="76"/>
  <c r="G236" i="76" s="1"/>
  <c r="H236" i="76" s="1"/>
  <c r="E285" i="76"/>
  <c r="G285" i="76" s="1"/>
  <c r="H285" i="76" s="1"/>
  <c r="E318" i="76"/>
  <c r="G318" i="76" s="1"/>
  <c r="H318" i="76" s="1"/>
  <c r="E296" i="76"/>
  <c r="G296" i="76" s="1"/>
  <c r="H296" i="76" s="1"/>
  <c r="E346" i="76"/>
  <c r="E354" i="76"/>
  <c r="G354" i="76" s="1"/>
  <c r="H354" i="76" s="1"/>
  <c r="E262" i="76"/>
  <c r="G262" i="76" s="1"/>
  <c r="H262" i="76" s="1"/>
  <c r="E192" i="76"/>
  <c r="G192" i="76" s="1"/>
  <c r="H192" i="76" s="1"/>
  <c r="E635" i="76"/>
  <c r="G635" i="76" s="1"/>
  <c r="H635" i="76" s="1"/>
  <c r="E1448" i="76"/>
  <c r="G1448" i="76" s="1"/>
  <c r="H1448" i="76" s="1"/>
  <c r="E42" i="76"/>
  <c r="G42" i="76" s="1"/>
  <c r="H42" i="76" s="1"/>
  <c r="E351" i="76"/>
  <c r="G351" i="76" s="1"/>
  <c r="H351" i="76" s="1"/>
  <c r="E150" i="76"/>
  <c r="G150" i="76" s="1"/>
  <c r="H150" i="76" s="1"/>
  <c r="E582" i="76"/>
  <c r="G582" i="76" s="1"/>
  <c r="H582" i="76" s="1"/>
  <c r="E704" i="76"/>
  <c r="G704" i="76" s="1"/>
  <c r="H704" i="76" s="1"/>
  <c r="E743" i="76"/>
  <c r="G743" i="76" s="1"/>
  <c r="H743" i="76" s="1"/>
  <c r="E713" i="76"/>
  <c r="G713" i="76" s="1"/>
  <c r="H713" i="76" s="1"/>
  <c r="E686" i="76"/>
  <c r="G686" i="76" s="1"/>
  <c r="H686" i="76" s="1"/>
  <c r="E757" i="76"/>
  <c r="G757" i="76" s="1"/>
  <c r="H757" i="76" s="1"/>
  <c r="E666" i="76"/>
  <c r="G666" i="76" s="1"/>
  <c r="H666" i="76" s="1"/>
  <c r="E661" i="76"/>
  <c r="E554" i="76"/>
  <c r="G554" i="76" s="1"/>
  <c r="H554" i="76" s="1"/>
  <c r="E495" i="76"/>
  <c r="G495" i="76" s="1"/>
  <c r="H495" i="76" s="1"/>
  <c r="E1015" i="76"/>
  <c r="G1015" i="76" s="1"/>
  <c r="H1015" i="76" s="1"/>
  <c r="E1143" i="76"/>
  <c r="G1143" i="76" s="1"/>
  <c r="H1143" i="76" s="1"/>
  <c r="E513" i="76"/>
  <c r="G513" i="76" s="1"/>
  <c r="H513" i="76" s="1"/>
  <c r="E934" i="76"/>
  <c r="G934" i="76" s="1"/>
  <c r="H934" i="76" s="1"/>
  <c r="E1057" i="76"/>
  <c r="G1057" i="76" s="1"/>
  <c r="H1057" i="76" s="1"/>
  <c r="E1185" i="76"/>
  <c r="G1185" i="76" s="1"/>
  <c r="H1185" i="76" s="1"/>
  <c r="E641" i="76"/>
  <c r="G641" i="76" s="1"/>
  <c r="H641" i="76" s="1"/>
  <c r="E920" i="76"/>
  <c r="G920" i="76" s="1"/>
  <c r="H920" i="76" s="1"/>
  <c r="E1056" i="76"/>
  <c r="G1056" i="76" s="1"/>
  <c r="H1056" i="76" s="1"/>
  <c r="E1184" i="76"/>
  <c r="G1184" i="76" s="1"/>
  <c r="H1184" i="76" s="1"/>
  <c r="E1312" i="76"/>
  <c r="G1312" i="76" s="1"/>
  <c r="H1312" i="76" s="1"/>
  <c r="E930" i="76"/>
  <c r="G930" i="76" s="1"/>
  <c r="H930" i="76" s="1"/>
  <c r="E1106" i="76"/>
  <c r="G1106" i="76" s="1"/>
  <c r="H1106" i="76" s="1"/>
  <c r="E749" i="76"/>
  <c r="E1022" i="76"/>
  <c r="G1022" i="76" s="1"/>
  <c r="H1022" i="76" s="1"/>
  <c r="E483" i="76"/>
  <c r="G483" i="76" s="1"/>
  <c r="H483" i="76" s="1"/>
  <c r="E1020" i="76"/>
  <c r="G1020" i="76" s="1"/>
  <c r="H1020" i="76" s="1"/>
  <c r="E1230" i="76"/>
  <c r="G1230" i="76" s="1"/>
  <c r="H1230" i="76" s="1"/>
  <c r="E33" i="76"/>
  <c r="G33" i="76" s="1"/>
  <c r="H33" i="76" s="1"/>
  <c r="E35" i="76"/>
  <c r="G35" i="76" s="1"/>
  <c r="H35" i="76" s="1"/>
  <c r="E170" i="76"/>
  <c r="G170" i="76" s="1"/>
  <c r="H170" i="76" s="1"/>
  <c r="E255" i="76"/>
  <c r="G255" i="76" s="1"/>
  <c r="H255" i="76" s="1"/>
  <c r="E423" i="76"/>
  <c r="G423" i="76" s="1"/>
  <c r="H423" i="76" s="1"/>
  <c r="E430" i="76"/>
  <c r="G430" i="76" s="1"/>
  <c r="H430" i="76" s="1"/>
  <c r="E511" i="76"/>
  <c r="G511" i="76" s="1"/>
  <c r="H511" i="76" s="1"/>
  <c r="E534" i="76"/>
  <c r="G534" i="76" s="1"/>
  <c r="H534" i="76" s="1"/>
  <c r="E531" i="76"/>
  <c r="G531" i="76" s="1"/>
  <c r="H531" i="76" s="1"/>
  <c r="E650" i="76"/>
  <c r="G650" i="76" s="1"/>
  <c r="H650" i="76" s="1"/>
  <c r="E564" i="76"/>
  <c r="G564" i="76" s="1"/>
  <c r="H564" i="76" s="1"/>
  <c r="E719" i="76"/>
  <c r="G719" i="76" s="1"/>
  <c r="H719" i="76" s="1"/>
  <c r="E481" i="76"/>
  <c r="G481" i="76" s="1"/>
  <c r="H481" i="76" s="1"/>
  <c r="E689" i="76"/>
  <c r="G689" i="76" s="1"/>
  <c r="H689" i="76" s="1"/>
  <c r="E472" i="76"/>
  <c r="G472" i="76" s="1"/>
  <c r="H472" i="76" s="1"/>
  <c r="E662" i="76"/>
  <c r="G662" i="76" s="1"/>
  <c r="H662" i="76" s="1"/>
  <c r="E790" i="76"/>
  <c r="G790" i="76" s="1"/>
  <c r="H790" i="76" s="1"/>
  <c r="E707" i="76"/>
  <c r="G707" i="76" s="1"/>
  <c r="H707" i="76" s="1"/>
  <c r="E870" i="76"/>
  <c r="G870" i="76" s="1"/>
  <c r="H870" i="76" s="1"/>
  <c r="E634" i="76"/>
  <c r="E832" i="76"/>
  <c r="G832" i="76" s="1"/>
  <c r="H832" i="76" s="1"/>
  <c r="E592" i="76"/>
  <c r="G592" i="76" s="1"/>
  <c r="H592" i="76" s="1"/>
  <c r="E815" i="76"/>
  <c r="G815" i="76" s="1"/>
  <c r="H815" i="76" s="1"/>
  <c r="E487" i="76"/>
  <c r="G487" i="76" s="1"/>
  <c r="H487" i="76" s="1"/>
  <c r="E807" i="76"/>
  <c r="G807" i="76" s="1"/>
  <c r="H807" i="76" s="1"/>
  <c r="E133" i="76"/>
  <c r="G133" i="76" s="1"/>
  <c r="H133" i="76" s="1"/>
  <c r="E138" i="76"/>
  <c r="G138" i="76" s="1"/>
  <c r="H138" i="76" s="1"/>
  <c r="E126" i="76"/>
  <c r="G126" i="76" s="1"/>
  <c r="H126" i="76" s="1"/>
  <c r="E162" i="76"/>
  <c r="G162" i="76" s="1"/>
  <c r="H162" i="76" s="1"/>
  <c r="E202" i="76"/>
  <c r="G202" i="76" s="1"/>
  <c r="H202" i="76" s="1"/>
  <c r="E239" i="76"/>
  <c r="G239" i="76" s="1"/>
  <c r="H239" i="76" s="1"/>
  <c r="E384" i="76"/>
  <c r="G384" i="76" s="1"/>
  <c r="H384" i="76" s="1"/>
  <c r="E407" i="76"/>
  <c r="G407" i="76" s="1"/>
  <c r="H407" i="76" s="1"/>
  <c r="E401" i="76"/>
  <c r="G401" i="76" s="1"/>
  <c r="H401" i="76" s="1"/>
  <c r="E414" i="76"/>
  <c r="G414" i="76" s="1"/>
  <c r="H414" i="76" s="1"/>
  <c r="E505" i="76"/>
  <c r="G505" i="76" s="1"/>
  <c r="H505" i="76" s="1"/>
  <c r="E491" i="76"/>
  <c r="G491" i="76" s="1"/>
  <c r="H491" i="76" s="1"/>
  <c r="E1115" i="76"/>
  <c r="G1115" i="76" s="1"/>
  <c r="H1115" i="76" s="1"/>
  <c r="E640" i="76"/>
  <c r="G640" i="76" s="1"/>
  <c r="H640" i="76" s="1"/>
  <c r="E109" i="76"/>
  <c r="G109" i="76" s="1"/>
  <c r="H109" i="76" s="1"/>
  <c r="E116" i="76"/>
  <c r="G116" i="76" s="1"/>
  <c r="H116" i="76" s="1"/>
  <c r="E67" i="76"/>
  <c r="G67" i="76" s="1"/>
  <c r="H67" i="76" s="1"/>
  <c r="E107" i="76"/>
  <c r="G107" i="76" s="1"/>
  <c r="H107" i="76" s="1"/>
  <c r="E178" i="76"/>
  <c r="G178" i="76" s="1"/>
  <c r="H178" i="76" s="1"/>
  <c r="E215" i="76"/>
  <c r="G215" i="76" s="1"/>
  <c r="H215" i="76" s="1"/>
  <c r="E360" i="76"/>
  <c r="G360" i="76" s="1"/>
  <c r="H360" i="76" s="1"/>
  <c r="E383" i="76"/>
  <c r="G383" i="76" s="1"/>
  <c r="H383" i="76" s="1"/>
  <c r="E377" i="76"/>
  <c r="G377" i="76" s="1"/>
  <c r="H377" i="76" s="1"/>
  <c r="E390" i="76"/>
  <c r="G390" i="76" s="1"/>
  <c r="H390" i="76" s="1"/>
  <c r="E474" i="76"/>
  <c r="G474" i="76" s="1"/>
  <c r="H474" i="76" s="1"/>
  <c r="E475" i="76"/>
  <c r="G475" i="76" s="1"/>
  <c r="H475" i="76" s="1"/>
  <c r="E397" i="76"/>
  <c r="E378" i="76"/>
  <c r="G378" i="76" s="1"/>
  <c r="H378" i="76" s="1"/>
  <c r="E403" i="76"/>
  <c r="G403" i="76" s="1"/>
  <c r="H403" i="76" s="1"/>
  <c r="E980" i="76"/>
  <c r="G980" i="76" s="1"/>
  <c r="H980" i="76" s="1"/>
  <c r="E257" i="76"/>
  <c r="G257" i="76" s="1"/>
  <c r="H257" i="76" s="1"/>
  <c r="E176" i="76"/>
  <c r="G176" i="76" s="1"/>
  <c r="H176" i="76" s="1"/>
  <c r="E99" i="76"/>
  <c r="G99" i="76" s="1"/>
  <c r="H99" i="76" s="1"/>
  <c r="E394" i="76"/>
  <c r="G394" i="76" s="1"/>
  <c r="H394" i="76" s="1"/>
  <c r="E412" i="76"/>
  <c r="E349" i="76"/>
  <c r="G349" i="76" s="1"/>
  <c r="H349" i="76" s="1"/>
  <c r="E278" i="76"/>
  <c r="G278" i="76" s="1"/>
  <c r="H278" i="76" s="1"/>
  <c r="E750" i="76"/>
  <c r="G750" i="76" s="1"/>
  <c r="H750" i="76" s="1"/>
  <c r="E830" i="76"/>
  <c r="G830" i="76" s="1"/>
  <c r="H830" i="76" s="1"/>
  <c r="E786" i="76"/>
  <c r="G786" i="76" s="1"/>
  <c r="H786" i="76" s="1"/>
  <c r="E763" i="76"/>
  <c r="G763" i="76" s="1"/>
  <c r="H763" i="76" s="1"/>
  <c r="E765" i="76"/>
  <c r="G765" i="76" s="1"/>
  <c r="H765" i="76" s="1"/>
  <c r="E778" i="76"/>
  <c r="E1047" i="76"/>
  <c r="G1047" i="76" s="1"/>
  <c r="H1047" i="76" s="1"/>
  <c r="E1175" i="76"/>
  <c r="G1175" i="76" s="1"/>
  <c r="H1175" i="76" s="1"/>
  <c r="E692" i="76"/>
  <c r="G692" i="76" s="1"/>
  <c r="H692" i="76" s="1"/>
  <c r="E961" i="76"/>
  <c r="G961" i="76" s="1"/>
  <c r="H961" i="76" s="1"/>
  <c r="E1089" i="76"/>
  <c r="G1089" i="76" s="1"/>
  <c r="H1089" i="76" s="1"/>
  <c r="E1217" i="76"/>
  <c r="G1217" i="76" s="1"/>
  <c r="H1217" i="76" s="1"/>
  <c r="E762" i="76"/>
  <c r="G762" i="76" s="1"/>
  <c r="H762" i="76" s="1"/>
  <c r="E960" i="76"/>
  <c r="G960" i="76" s="1"/>
  <c r="H960" i="76" s="1"/>
  <c r="E1088" i="76"/>
  <c r="G1088" i="76" s="1"/>
  <c r="H1088" i="76" s="1"/>
  <c r="E1216" i="76"/>
  <c r="G1216" i="76" s="1"/>
  <c r="H1216" i="76" s="1"/>
  <c r="E540" i="76"/>
  <c r="G540" i="76" s="1"/>
  <c r="H540" i="76" s="1"/>
  <c r="E52" i="76"/>
  <c r="G52" i="76" s="1"/>
  <c r="H52" i="76" s="1"/>
  <c r="E108" i="76"/>
  <c r="G108" i="76" s="1"/>
  <c r="H108" i="76" s="1"/>
  <c r="E209" i="76"/>
  <c r="G209" i="76" s="1"/>
  <c r="H209" i="76" s="1"/>
  <c r="E219" i="76"/>
  <c r="G219" i="76" s="1"/>
  <c r="H219" i="76" s="1"/>
  <c r="E266" i="76"/>
  <c r="G266" i="76" s="1"/>
  <c r="H266" i="76" s="1"/>
  <c r="E303" i="76"/>
  <c r="G303" i="76" s="1"/>
  <c r="H303" i="76" s="1"/>
  <c r="E448" i="76"/>
  <c r="G448" i="76" s="1"/>
  <c r="H448" i="76" s="1"/>
  <c r="E471" i="76"/>
  <c r="G471" i="76" s="1"/>
  <c r="H471" i="76" s="1"/>
  <c r="E465" i="76"/>
  <c r="G465" i="76" s="1"/>
  <c r="H465" i="76" s="1"/>
  <c r="E478" i="76"/>
  <c r="G478" i="76" s="1"/>
  <c r="H478" i="76" s="1"/>
  <c r="E565" i="76"/>
  <c r="G565" i="76" s="1"/>
  <c r="H565" i="76" s="1"/>
  <c r="E559" i="76"/>
  <c r="G559" i="76" s="1"/>
  <c r="H559" i="76" s="1"/>
  <c r="E1506" i="76"/>
  <c r="G1506" i="76" s="1"/>
  <c r="H1506" i="76" s="1"/>
  <c r="E24" i="76"/>
  <c r="G24" i="76" s="1"/>
  <c r="H24" i="76" s="1"/>
  <c r="E14" i="76"/>
  <c r="G14" i="76" s="1"/>
  <c r="H14" i="76" s="1"/>
  <c r="E76" i="76"/>
  <c r="G76" i="76" s="1"/>
  <c r="H76" i="76" s="1"/>
  <c r="E185" i="76"/>
  <c r="G185" i="76" s="1"/>
  <c r="H185" i="76" s="1"/>
  <c r="E195" i="76"/>
  <c r="G195" i="76" s="1"/>
  <c r="H195" i="76" s="1"/>
  <c r="E242" i="76"/>
  <c r="G242" i="76" s="1"/>
  <c r="H242" i="76" s="1"/>
  <c r="E279" i="76"/>
  <c r="G279" i="76" s="1"/>
  <c r="H279" i="76" s="1"/>
  <c r="E424" i="76"/>
  <c r="G424" i="76" s="1"/>
  <c r="H424" i="76" s="1"/>
  <c r="E447" i="76"/>
  <c r="G447" i="76" s="1"/>
  <c r="H447" i="76" s="1"/>
  <c r="E441" i="76"/>
  <c r="G441" i="76" s="1"/>
  <c r="H441" i="76" s="1"/>
  <c r="E454" i="76"/>
  <c r="G454" i="76" s="1"/>
  <c r="H454" i="76" s="1"/>
  <c r="E541" i="76"/>
  <c r="G541" i="76" s="1"/>
  <c r="H541" i="76" s="1"/>
  <c r="E535" i="76"/>
  <c r="G535" i="76" s="1"/>
  <c r="H535" i="76" s="1"/>
  <c r="E508" i="76"/>
  <c r="G508" i="76" s="1"/>
  <c r="H508" i="76" s="1"/>
  <c r="E501" i="76"/>
  <c r="G501" i="76" s="1"/>
  <c r="H501" i="76" s="1"/>
  <c r="E601" i="76"/>
  <c r="G601" i="76" s="1"/>
  <c r="H601" i="76" s="1"/>
  <c r="E96" i="76"/>
  <c r="G96" i="76" s="1"/>
  <c r="H96" i="76" s="1"/>
  <c r="E267" i="76"/>
  <c r="G267" i="76" s="1"/>
  <c r="H267" i="76" s="1"/>
  <c r="E206" i="76"/>
  <c r="G206" i="76" s="1"/>
  <c r="H206" i="76" s="1"/>
  <c r="E607" i="76"/>
  <c r="G607" i="76" s="1"/>
  <c r="H607" i="76" s="1"/>
  <c r="E579" i="76"/>
  <c r="G579" i="76" s="1"/>
  <c r="H579" i="76" s="1"/>
  <c r="E612" i="76"/>
  <c r="G612" i="76" s="1"/>
  <c r="H612" i="76" s="1"/>
  <c r="E520" i="76"/>
  <c r="E530" i="76"/>
  <c r="G530" i="76" s="1"/>
  <c r="H530" i="76" s="1"/>
  <c r="E228" i="76"/>
  <c r="G228" i="76" s="1"/>
  <c r="H228" i="76" s="1"/>
  <c r="E894" i="76"/>
  <c r="G894" i="76" s="1"/>
  <c r="H894" i="76" s="1"/>
  <c r="E856" i="76"/>
  <c r="G856" i="76" s="1"/>
  <c r="H856" i="76" s="1"/>
  <c r="E839" i="76"/>
  <c r="G839" i="76" s="1"/>
  <c r="H839" i="76" s="1"/>
  <c r="E828" i="76"/>
  <c r="G828" i="76" s="1"/>
  <c r="H828" i="76" s="1"/>
  <c r="E897" i="76"/>
  <c r="G897" i="76" s="1"/>
  <c r="H897" i="76" s="1"/>
  <c r="E1079" i="76"/>
  <c r="G1079" i="76" s="1"/>
  <c r="H1079" i="76" s="1"/>
  <c r="E1207" i="76"/>
  <c r="E821" i="76"/>
  <c r="G821" i="76" s="1"/>
  <c r="H821" i="76" s="1"/>
  <c r="E993" i="76"/>
  <c r="G993" i="76" s="1"/>
  <c r="H993" i="76" s="1"/>
  <c r="E1121" i="76"/>
  <c r="G1121" i="76" s="1"/>
  <c r="H1121" i="76" s="1"/>
  <c r="E1249" i="76"/>
  <c r="G1249" i="76" s="1"/>
  <c r="H1249" i="76" s="1"/>
  <c r="E819" i="76"/>
  <c r="G819" i="76" s="1"/>
  <c r="H819" i="76" s="1"/>
  <c r="E992" i="76"/>
  <c r="G992" i="76" s="1"/>
  <c r="H992" i="76" s="1"/>
  <c r="E1120" i="76"/>
  <c r="G1120" i="76" s="1"/>
  <c r="H1120" i="76" s="1"/>
  <c r="E1248" i="76"/>
  <c r="G1248" i="76" s="1"/>
  <c r="H1248" i="76" s="1"/>
  <c r="E781" i="76"/>
  <c r="G781" i="76" s="1"/>
  <c r="H781" i="76" s="1"/>
  <c r="E1014" i="76"/>
  <c r="G1014" i="76" s="1"/>
  <c r="H1014" i="76" s="1"/>
  <c r="E1211" i="76"/>
  <c r="G1211" i="76" s="1"/>
  <c r="H1211" i="76" s="1"/>
  <c r="E907" i="76"/>
  <c r="G907" i="76" s="1"/>
  <c r="H907" i="76" s="1"/>
  <c r="E1114" i="76"/>
  <c r="G1114" i="76" s="1"/>
  <c r="H1114" i="76" s="1"/>
  <c r="E858" i="76"/>
  <c r="G858" i="76" s="1"/>
  <c r="H858" i="76" s="1"/>
  <c r="E1125" i="76"/>
  <c r="G1125" i="76" s="1"/>
  <c r="H1125" i="76" s="1"/>
  <c r="E890" i="76"/>
  <c r="E149" i="76"/>
  <c r="G149" i="76" s="1"/>
  <c r="H149" i="76" s="1"/>
  <c r="E151" i="76"/>
  <c r="G151" i="76" s="1"/>
  <c r="H151" i="76" s="1"/>
  <c r="E218" i="76"/>
  <c r="G218" i="76" s="1"/>
  <c r="H218" i="76" s="1"/>
  <c r="E400" i="76"/>
  <c r="G400" i="76" s="1"/>
  <c r="H400" i="76" s="1"/>
  <c r="E417" i="76"/>
  <c r="G417" i="76" s="1"/>
  <c r="H417" i="76" s="1"/>
  <c r="E517" i="76"/>
  <c r="G517" i="76" s="1"/>
  <c r="H517" i="76" s="1"/>
  <c r="E330" i="76"/>
  <c r="G330" i="76" s="1"/>
  <c r="H330" i="76" s="1"/>
  <c r="E288" i="76"/>
  <c r="G288" i="76" s="1"/>
  <c r="H288" i="76" s="1"/>
  <c r="E659" i="76"/>
  <c r="G659" i="76" s="1"/>
  <c r="H659" i="76" s="1"/>
  <c r="E260" i="76"/>
  <c r="G260" i="76" s="1"/>
  <c r="H260" i="76" s="1"/>
  <c r="E658" i="76"/>
  <c r="G658" i="76" s="1"/>
  <c r="H658" i="76" s="1"/>
  <c r="E212" i="76"/>
  <c r="G212" i="76" s="1"/>
  <c r="H212" i="76" s="1"/>
  <c r="E600" i="76"/>
  <c r="G600" i="76" s="1"/>
  <c r="H600" i="76" s="1"/>
  <c r="E753" i="76"/>
  <c r="G753" i="76" s="1"/>
  <c r="H753" i="76" s="1"/>
  <c r="E610" i="76"/>
  <c r="G610" i="76" s="1"/>
  <c r="H610" i="76" s="1"/>
  <c r="E726" i="76"/>
  <c r="G726" i="76" s="1"/>
  <c r="H726" i="76" s="1"/>
  <c r="E524" i="76"/>
  <c r="G524" i="76" s="1"/>
  <c r="H524" i="76" s="1"/>
  <c r="E802" i="76"/>
  <c r="G802" i="76" s="1"/>
  <c r="H802" i="76" s="1"/>
  <c r="E332" i="76"/>
  <c r="G332" i="76" s="1"/>
  <c r="H332" i="76" s="1"/>
  <c r="E746" i="76"/>
  <c r="G746" i="76" s="1"/>
  <c r="H746" i="76" s="1"/>
  <c r="E896" i="76"/>
  <c r="G896" i="76" s="1"/>
  <c r="H896" i="76" s="1"/>
  <c r="E741" i="76"/>
  <c r="G741" i="76" s="1"/>
  <c r="H741" i="76" s="1"/>
  <c r="E879" i="76"/>
  <c r="G879" i="76" s="1"/>
  <c r="H879" i="76" s="1"/>
  <c r="E706" i="76"/>
  <c r="G706" i="76" s="1"/>
  <c r="H706" i="76" s="1"/>
  <c r="E868" i="76"/>
  <c r="G868" i="76" s="1"/>
  <c r="H868" i="76" s="1"/>
  <c r="E1165" i="76"/>
  <c r="G1165" i="76" s="1"/>
  <c r="H1165" i="76" s="1"/>
  <c r="E1068" i="76"/>
  <c r="G1068" i="76" s="1"/>
  <c r="H1068" i="76" s="1"/>
  <c r="E1066" i="76"/>
  <c r="G1066" i="76" s="1"/>
  <c r="H1066" i="76" s="1"/>
  <c r="E21" i="76"/>
  <c r="G21" i="76" s="1"/>
  <c r="H21" i="76" s="1"/>
  <c r="E299" i="76"/>
  <c r="G299" i="76" s="1"/>
  <c r="H299" i="76" s="1"/>
  <c r="E270" i="76"/>
  <c r="G270" i="76" s="1"/>
  <c r="H270" i="76" s="1"/>
  <c r="E27" i="76"/>
  <c r="G27" i="76" s="1"/>
  <c r="H27" i="76" s="1"/>
  <c r="E595" i="76"/>
  <c r="G595" i="76" s="1"/>
  <c r="H595" i="76" s="1"/>
  <c r="E617" i="76"/>
  <c r="G617" i="76" s="1"/>
  <c r="H617" i="76" s="1"/>
  <c r="E536" i="76"/>
  <c r="G536" i="76" s="1"/>
  <c r="H536" i="76" s="1"/>
  <c r="E546" i="76"/>
  <c r="G546" i="76" s="1"/>
  <c r="H546" i="76" s="1"/>
  <c r="E396" i="76"/>
  <c r="G396" i="76" s="1"/>
  <c r="H396" i="76" s="1"/>
  <c r="E902" i="76"/>
  <c r="G902" i="76" s="1"/>
  <c r="H902" i="76" s="1"/>
  <c r="E864" i="76"/>
  <c r="G864" i="76" s="1"/>
  <c r="H864" i="76" s="1"/>
  <c r="E847" i="76"/>
  <c r="G847" i="76" s="1"/>
  <c r="H847" i="76" s="1"/>
  <c r="E836" i="76"/>
  <c r="G836" i="76" s="1"/>
  <c r="H836" i="76" s="1"/>
  <c r="E748" i="76"/>
  <c r="G748" i="76" s="1"/>
  <c r="H748" i="76" s="1"/>
  <c r="E959" i="76"/>
  <c r="G959" i="76" s="1"/>
  <c r="H959" i="76" s="1"/>
  <c r="E1087" i="76"/>
  <c r="G1087" i="76" s="1"/>
  <c r="H1087" i="76" s="1"/>
  <c r="E1215" i="76"/>
  <c r="G1215" i="76" s="1"/>
  <c r="H1215" i="76" s="1"/>
  <c r="E837" i="76"/>
  <c r="G837" i="76" s="1"/>
  <c r="H837" i="76" s="1"/>
  <c r="E1001" i="76"/>
  <c r="G1001" i="76" s="1"/>
  <c r="H1001" i="76" s="1"/>
  <c r="E1129" i="76"/>
  <c r="G1129" i="76" s="1"/>
  <c r="H1129" i="76" s="1"/>
  <c r="E1257" i="76"/>
  <c r="G1257" i="76" s="1"/>
  <c r="H1257" i="76" s="1"/>
  <c r="E835" i="76"/>
  <c r="G835" i="76" s="1"/>
  <c r="H835" i="76" s="1"/>
  <c r="E1000" i="76"/>
  <c r="G1000" i="76" s="1"/>
  <c r="H1000" i="76" s="1"/>
  <c r="E1128" i="76"/>
  <c r="G1128" i="76" s="1"/>
  <c r="H1128" i="76" s="1"/>
  <c r="E1256" i="76"/>
  <c r="G1256" i="76" s="1"/>
  <c r="H1256" i="76" s="1"/>
  <c r="E793" i="76"/>
  <c r="G793" i="76" s="1"/>
  <c r="H793" i="76" s="1"/>
  <c r="E1019" i="76"/>
  <c r="G1019" i="76" s="1"/>
  <c r="H1019" i="76" s="1"/>
  <c r="E1229" i="76"/>
  <c r="G1229" i="76" s="1"/>
  <c r="H1229" i="76" s="1"/>
  <c r="E1108" i="76"/>
  <c r="G1108" i="76" s="1"/>
  <c r="H1108" i="76" s="1"/>
  <c r="E44" i="76"/>
  <c r="G44" i="76" s="1"/>
  <c r="H44" i="76" s="1"/>
  <c r="E321" i="76"/>
  <c r="G321" i="76" s="1"/>
  <c r="H321" i="76" s="1"/>
  <c r="E161" i="76"/>
  <c r="G161" i="76" s="1"/>
  <c r="H161" i="76" s="1"/>
  <c r="E301" i="76"/>
  <c r="G301" i="76" s="1"/>
  <c r="H301" i="76" s="1"/>
  <c r="E312" i="76"/>
  <c r="G312" i="76" s="1"/>
  <c r="H312" i="76" s="1"/>
  <c r="E370" i="76"/>
  <c r="G370" i="76" s="1"/>
  <c r="H370" i="76" s="1"/>
  <c r="E488" i="76"/>
  <c r="G488" i="76" s="1"/>
  <c r="H488" i="76" s="1"/>
  <c r="E458" i="76"/>
  <c r="G458" i="76" s="1"/>
  <c r="H458" i="76" s="1"/>
  <c r="E553" i="76"/>
  <c r="G553" i="76" s="1"/>
  <c r="H553" i="76" s="1"/>
  <c r="E516" i="76"/>
  <c r="G516" i="76" s="1"/>
  <c r="H516" i="76" s="1"/>
  <c r="E695" i="76"/>
  <c r="G695" i="76" s="1"/>
  <c r="H695" i="76" s="1"/>
  <c r="E388" i="76"/>
  <c r="G388" i="76" s="1"/>
  <c r="H388" i="76" s="1"/>
  <c r="E665" i="76"/>
  <c r="G665" i="76" s="1"/>
  <c r="H665" i="76" s="1"/>
  <c r="E389" i="76"/>
  <c r="G389" i="76" s="1"/>
  <c r="H389" i="76" s="1"/>
  <c r="E633" i="76"/>
  <c r="G633" i="76" s="1"/>
  <c r="H633" i="76" s="1"/>
  <c r="E766" i="76"/>
  <c r="G766" i="76" s="1"/>
  <c r="H766" i="76" s="1"/>
  <c r="E648" i="76"/>
  <c r="G648" i="76" s="1"/>
  <c r="H648" i="76" s="1"/>
  <c r="E846" i="76"/>
  <c r="G846" i="76" s="1"/>
  <c r="H846" i="76" s="1"/>
  <c r="E570" i="76"/>
  <c r="G570" i="76" s="1"/>
  <c r="H570" i="76" s="1"/>
  <c r="E808" i="76"/>
  <c r="G808" i="76" s="1"/>
  <c r="H808" i="76" s="1"/>
  <c r="E468" i="76"/>
  <c r="G468" i="76" s="1"/>
  <c r="H468" i="76" s="1"/>
  <c r="E783" i="76"/>
  <c r="G783" i="76" s="1"/>
  <c r="H783" i="76" s="1"/>
  <c r="E246" i="76"/>
  <c r="G246" i="76" s="1"/>
  <c r="H246" i="76" s="1"/>
  <c r="E785" i="76"/>
  <c r="G785" i="76" s="1"/>
  <c r="H785" i="76" s="1"/>
  <c r="E908" i="76"/>
  <c r="G908" i="76" s="1"/>
  <c r="H908" i="76" s="1"/>
  <c r="E800" i="76"/>
  <c r="G800" i="76" s="1"/>
  <c r="H800" i="76" s="1"/>
  <c r="E999" i="76"/>
  <c r="G999" i="76" s="1"/>
  <c r="H999" i="76" s="1"/>
  <c r="E1127" i="76"/>
  <c r="G1127" i="76" s="1"/>
  <c r="H1127" i="76" s="1"/>
  <c r="E387" i="76"/>
  <c r="G387" i="76" s="1"/>
  <c r="H387" i="76" s="1"/>
  <c r="E912" i="76"/>
  <c r="G912" i="76" s="1"/>
  <c r="H912" i="76" s="1"/>
  <c r="E1041" i="76"/>
  <c r="G1041" i="76" s="1"/>
  <c r="H1041" i="76" s="1"/>
  <c r="E1169" i="76"/>
  <c r="G1169" i="76" s="1"/>
  <c r="H1169" i="76" s="1"/>
  <c r="E544" i="76"/>
  <c r="G544" i="76" s="1"/>
  <c r="H544" i="76" s="1"/>
  <c r="E905" i="76"/>
  <c r="G905" i="76" s="1"/>
  <c r="H905" i="76" s="1"/>
  <c r="E1040" i="76"/>
  <c r="G1040" i="76" s="1"/>
  <c r="H1040" i="76" s="1"/>
  <c r="E1168" i="76"/>
  <c r="G1168" i="76" s="1"/>
  <c r="H1168" i="76" s="1"/>
  <c r="E1296" i="76"/>
  <c r="G1296" i="76" s="1"/>
  <c r="H1296" i="76" s="1"/>
  <c r="E882" i="76"/>
  <c r="G882" i="76" s="1"/>
  <c r="H882" i="76" s="1"/>
  <c r="E1083" i="76"/>
  <c r="G1083" i="76" s="1"/>
  <c r="H1083" i="76" s="1"/>
  <c r="E667" i="76"/>
  <c r="G667" i="76" s="1"/>
  <c r="H667" i="76" s="1"/>
  <c r="E986" i="76"/>
  <c r="G986" i="76" s="1"/>
  <c r="H986" i="76" s="1"/>
  <c r="E1196" i="76"/>
  <c r="G1196" i="76" s="1"/>
  <c r="H1196" i="76" s="1"/>
  <c r="E997" i="76"/>
  <c r="G997" i="76" s="1"/>
  <c r="H997" i="76" s="1"/>
  <c r="E1194" i="76"/>
  <c r="G1194" i="76" s="1"/>
  <c r="H1194" i="76" s="1"/>
  <c r="E918" i="76"/>
  <c r="G918" i="76" s="1"/>
  <c r="H918" i="76" s="1"/>
  <c r="E1266" i="76"/>
  <c r="G1266" i="76" s="1"/>
  <c r="H1266" i="76" s="1"/>
  <c r="E1387" i="76"/>
  <c r="G1387" i="76" s="1"/>
  <c r="H1387" i="76" s="1"/>
  <c r="E1491" i="76"/>
  <c r="G1491" i="76" s="1"/>
  <c r="H1491" i="76" s="1"/>
  <c r="E1205" i="76"/>
  <c r="G1205" i="76" s="1"/>
  <c r="H1205" i="76" s="1"/>
  <c r="E995" i="76"/>
  <c r="G995" i="76" s="1"/>
  <c r="H995" i="76" s="1"/>
  <c r="E1084" i="76"/>
  <c r="G1084" i="76" s="1"/>
  <c r="H1084" i="76" s="1"/>
  <c r="E1086" i="76"/>
  <c r="G1086" i="76" s="1"/>
  <c r="H1086" i="76" s="1"/>
  <c r="E1042" i="76"/>
  <c r="G1042" i="76" s="1"/>
  <c r="H1042" i="76" s="1"/>
  <c r="E955" i="76"/>
  <c r="G955" i="76" s="1"/>
  <c r="H955" i="76" s="1"/>
  <c r="E826" i="76"/>
  <c r="G826" i="76" s="1"/>
  <c r="H826" i="76" s="1"/>
  <c r="E731" i="76"/>
  <c r="G731" i="76" s="1"/>
  <c r="H731" i="76" s="1"/>
  <c r="E593" i="76"/>
  <c r="G593" i="76" s="1"/>
  <c r="H593" i="76" s="1"/>
  <c r="E89" i="76"/>
  <c r="G89" i="76" s="1"/>
  <c r="H89" i="76" s="1"/>
  <c r="E188" i="76"/>
  <c r="G188" i="76" s="1"/>
  <c r="H188" i="76" s="1"/>
  <c r="E245" i="76"/>
  <c r="G245" i="76" s="1"/>
  <c r="H245" i="76" s="1"/>
  <c r="E598" i="76"/>
  <c r="G598" i="76" s="1"/>
  <c r="H598" i="76" s="1"/>
  <c r="E720" i="76"/>
  <c r="G720" i="76" s="1"/>
  <c r="H720" i="76" s="1"/>
  <c r="E751" i="76"/>
  <c r="G751" i="76" s="1"/>
  <c r="H751" i="76" s="1"/>
  <c r="E721" i="76"/>
  <c r="G721" i="76" s="1"/>
  <c r="H721" i="76" s="1"/>
  <c r="E694" i="76"/>
  <c r="G694" i="76" s="1"/>
  <c r="H694" i="76" s="1"/>
  <c r="E769" i="76"/>
  <c r="G769" i="76" s="1"/>
  <c r="H769" i="76" s="1"/>
  <c r="E682" i="76"/>
  <c r="G682" i="76" s="1"/>
  <c r="H682" i="76" s="1"/>
  <c r="E677" i="76"/>
  <c r="G677" i="76" s="1"/>
  <c r="H677" i="76" s="1"/>
  <c r="E586" i="76"/>
  <c r="G586" i="76" s="1"/>
  <c r="H586" i="76" s="1"/>
  <c r="E932" i="76"/>
  <c r="G932" i="76" s="1"/>
  <c r="H932" i="76" s="1"/>
  <c r="E849" i="76"/>
  <c r="G849" i="76" s="1"/>
  <c r="H849" i="76" s="1"/>
  <c r="E1023" i="76"/>
  <c r="G1023" i="76" s="1"/>
  <c r="H1023" i="76" s="1"/>
  <c r="E1151" i="76"/>
  <c r="G1151" i="76" s="1"/>
  <c r="H1151" i="76" s="1"/>
  <c r="E577" i="76"/>
  <c r="G577" i="76" s="1"/>
  <c r="H577" i="76" s="1"/>
  <c r="E943" i="76"/>
  <c r="G943" i="76" s="1"/>
  <c r="H943" i="76" s="1"/>
  <c r="E1065" i="76"/>
  <c r="G1065" i="76" s="1"/>
  <c r="H1065" i="76" s="1"/>
  <c r="E1193" i="76"/>
  <c r="G1193" i="76" s="1"/>
  <c r="H1193" i="76" s="1"/>
  <c r="E669" i="76"/>
  <c r="G669" i="76" s="1"/>
  <c r="H669" i="76" s="1"/>
  <c r="E931" i="76"/>
  <c r="G931" i="76" s="1"/>
  <c r="H931" i="76" s="1"/>
  <c r="E1064" i="76"/>
  <c r="G1064" i="76" s="1"/>
  <c r="H1064" i="76" s="1"/>
  <c r="E1192" i="76"/>
  <c r="G1192" i="76" s="1"/>
  <c r="H1192" i="76" s="1"/>
  <c r="E197" i="76"/>
  <c r="G197" i="76" s="1"/>
  <c r="H197" i="76" s="1"/>
  <c r="E933" i="76"/>
  <c r="G933" i="76" s="1"/>
  <c r="H933" i="76" s="1"/>
  <c r="E1124" i="76"/>
  <c r="G1124" i="76" s="1"/>
  <c r="H1124" i="76" s="1"/>
  <c r="E1278" i="76"/>
  <c r="G1278" i="76" s="1"/>
  <c r="H1278" i="76" s="1"/>
  <c r="E53" i="76"/>
  <c r="G53" i="76" s="1"/>
  <c r="H53" i="76" s="1"/>
  <c r="E144" i="76"/>
  <c r="G144" i="76" s="1"/>
  <c r="H144" i="76" s="1"/>
  <c r="E43" i="76"/>
  <c r="G43" i="76" s="1"/>
  <c r="H43" i="76" s="1"/>
  <c r="E252" i="76"/>
  <c r="G252" i="76" s="1"/>
  <c r="H252" i="76" s="1"/>
  <c r="E324" i="76"/>
  <c r="G324" i="76" s="1"/>
  <c r="H324" i="76" s="1"/>
  <c r="E363" i="76"/>
  <c r="G363" i="76" s="1"/>
  <c r="H363" i="76" s="1"/>
  <c r="E147" i="76"/>
  <c r="G147" i="76" s="1"/>
  <c r="H147" i="76" s="1"/>
  <c r="E614" i="76"/>
  <c r="G614" i="76" s="1"/>
  <c r="H614" i="76" s="1"/>
  <c r="E611" i="76"/>
  <c r="G611" i="76" s="1"/>
  <c r="H611" i="76" s="1"/>
  <c r="E736" i="76"/>
  <c r="G736" i="76" s="1"/>
  <c r="H736" i="76" s="1"/>
  <c r="E625" i="76"/>
  <c r="G625" i="76" s="1"/>
  <c r="H625" i="76" s="1"/>
  <c r="E759" i="76"/>
  <c r="G759" i="76" s="1"/>
  <c r="H759" i="76" s="1"/>
  <c r="E552" i="76"/>
  <c r="G552" i="76" s="1"/>
  <c r="H552" i="76" s="1"/>
  <c r="E729" i="76"/>
  <c r="G729" i="76" s="1"/>
  <c r="H729" i="76" s="1"/>
  <c r="E562" i="76"/>
  <c r="G562" i="76" s="1"/>
  <c r="H562" i="76" s="1"/>
  <c r="E702" i="76"/>
  <c r="G702" i="76" s="1"/>
  <c r="H702" i="76" s="1"/>
  <c r="E460" i="76"/>
  <c r="G460" i="76" s="1"/>
  <c r="H460" i="76" s="1"/>
  <c r="E771" i="76"/>
  <c r="G771" i="76" s="1"/>
  <c r="H771" i="76" s="1"/>
  <c r="E180" i="76"/>
  <c r="G180" i="76" s="1"/>
  <c r="H180" i="76" s="1"/>
  <c r="E698" i="76"/>
  <c r="G698" i="76" s="1"/>
  <c r="H698" i="76" s="1"/>
  <c r="E872" i="76"/>
  <c r="G872" i="76" s="1"/>
  <c r="H872" i="76" s="1"/>
  <c r="E693" i="76"/>
  <c r="G693" i="76" s="1"/>
  <c r="H693" i="76" s="1"/>
  <c r="E855" i="76"/>
  <c r="G855" i="76" s="1"/>
  <c r="H855" i="76" s="1"/>
  <c r="E654" i="76"/>
  <c r="G654" i="76" s="1"/>
  <c r="H654" i="76" s="1"/>
  <c r="E844" i="76"/>
  <c r="G844" i="76" s="1"/>
  <c r="H844" i="76" s="1"/>
  <c r="E629" i="76"/>
  <c r="G629" i="76" s="1"/>
  <c r="H629" i="76" s="1"/>
  <c r="E928" i="76"/>
  <c r="G928" i="76" s="1"/>
  <c r="H928" i="76" s="1"/>
  <c r="E1063" i="76"/>
  <c r="G1063" i="76" s="1"/>
  <c r="H1063" i="76" s="1"/>
  <c r="E1191" i="76"/>
  <c r="G1191" i="76" s="1"/>
  <c r="H1191" i="76" s="1"/>
  <c r="E768" i="76"/>
  <c r="G768" i="76" s="1"/>
  <c r="H768" i="76" s="1"/>
  <c r="E977" i="76"/>
  <c r="G977" i="76" s="1"/>
  <c r="H977" i="76" s="1"/>
  <c r="E1105" i="76"/>
  <c r="G1105" i="76" s="1"/>
  <c r="H1105" i="76" s="1"/>
  <c r="E1233" i="76"/>
  <c r="G1233" i="76" s="1"/>
  <c r="H1233" i="76" s="1"/>
  <c r="E784" i="76"/>
  <c r="G784" i="76" s="1"/>
  <c r="H784" i="76" s="1"/>
  <c r="E976" i="76"/>
  <c r="G976" i="76" s="1"/>
  <c r="H976" i="76" s="1"/>
  <c r="E1104" i="76"/>
  <c r="G1104" i="76" s="1"/>
  <c r="H1104" i="76" s="1"/>
  <c r="E1232" i="76"/>
  <c r="G1232" i="76" s="1"/>
  <c r="H1232" i="76" s="1"/>
  <c r="E717" i="76"/>
  <c r="G717" i="76" s="1"/>
  <c r="H717" i="76" s="1"/>
  <c r="E978" i="76"/>
  <c r="G978" i="76" s="1"/>
  <c r="H978" i="76" s="1"/>
  <c r="E1188" i="76"/>
  <c r="G1188" i="76" s="1"/>
  <c r="H1188" i="76" s="1"/>
  <c r="E893" i="76"/>
  <c r="G893" i="76" s="1"/>
  <c r="H893" i="76" s="1"/>
  <c r="E1091" i="76"/>
  <c r="G1091" i="76" s="1"/>
  <c r="H1091" i="76" s="1"/>
  <c r="E801" i="76"/>
  <c r="G801" i="76" s="1"/>
  <c r="H801" i="76" s="1"/>
  <c r="E1102" i="76"/>
  <c r="G1102" i="76" s="1"/>
  <c r="H1102" i="76" s="1"/>
  <c r="E834" i="76"/>
  <c r="G834" i="76" s="1"/>
  <c r="H834" i="76" s="1"/>
  <c r="E1116" i="76"/>
  <c r="G1116" i="76" s="1"/>
  <c r="H1116" i="76" s="1"/>
  <c r="E1335" i="76"/>
  <c r="G1335" i="76" s="1"/>
  <c r="H1335" i="76" s="1"/>
  <c r="E1435" i="76"/>
  <c r="G1435" i="76" s="1"/>
  <c r="H1435" i="76" s="1"/>
  <c r="E1292" i="76"/>
  <c r="G1292" i="76" s="1"/>
  <c r="H1292" i="76" s="1"/>
  <c r="E1100" i="76"/>
  <c r="G1100" i="76" s="1"/>
  <c r="H1100" i="76" s="1"/>
  <c r="E829" i="76"/>
  <c r="G829" i="76" s="1"/>
  <c r="H829" i="76" s="1"/>
  <c r="E760" i="76"/>
  <c r="G760" i="76" s="1"/>
  <c r="H760" i="76" s="1"/>
  <c r="E857" i="76"/>
  <c r="G857" i="76" s="1"/>
  <c r="H857" i="76" s="1"/>
  <c r="E1272" i="76"/>
  <c r="G1272" i="76" s="1"/>
  <c r="H1272" i="76" s="1"/>
  <c r="E963" i="76"/>
  <c r="G963" i="76" s="1"/>
  <c r="H963" i="76" s="1"/>
  <c r="E1226" i="76"/>
  <c r="G1226" i="76" s="1"/>
  <c r="H1226" i="76" s="1"/>
  <c r="E237" i="76"/>
  <c r="G237" i="76" s="1"/>
  <c r="H237" i="76" s="1"/>
  <c r="E426" i="76"/>
  <c r="G426" i="76" s="1"/>
  <c r="H426" i="76" s="1"/>
  <c r="E356" i="76"/>
  <c r="G356" i="76" s="1"/>
  <c r="H356" i="76" s="1"/>
  <c r="E758" i="76"/>
  <c r="G758" i="76" s="1"/>
  <c r="H758" i="76" s="1"/>
  <c r="E797" i="76"/>
  <c r="G797" i="76" s="1"/>
  <c r="H797" i="76" s="1"/>
  <c r="E776" i="76"/>
  <c r="G776" i="76" s="1"/>
  <c r="H776" i="76" s="1"/>
  <c r="E917" i="76"/>
  <c r="G917" i="76" s="1"/>
  <c r="H917" i="76" s="1"/>
  <c r="E1183" i="76"/>
  <c r="G1183" i="76" s="1"/>
  <c r="H1183" i="76" s="1"/>
  <c r="E969" i="76"/>
  <c r="G969" i="76" s="1"/>
  <c r="H969" i="76" s="1"/>
  <c r="E1225" i="76"/>
  <c r="G1225" i="76" s="1"/>
  <c r="H1225" i="76" s="1"/>
  <c r="E968" i="76"/>
  <c r="G968" i="76" s="1"/>
  <c r="H968" i="76" s="1"/>
  <c r="E1224" i="76"/>
  <c r="G1224" i="76" s="1"/>
  <c r="H1224" i="76" s="1"/>
  <c r="E973" i="76"/>
  <c r="G973" i="76" s="1"/>
  <c r="H973" i="76" s="1"/>
  <c r="E1474" i="76"/>
  <c r="G1474" i="76" s="1"/>
  <c r="H1474" i="76" s="1"/>
  <c r="E193" i="76"/>
  <c r="G193" i="76" s="1"/>
  <c r="H193" i="76" s="1"/>
  <c r="E432" i="76"/>
  <c r="G432" i="76" s="1"/>
  <c r="H432" i="76" s="1"/>
  <c r="E549" i="76"/>
  <c r="G549" i="76" s="1"/>
  <c r="H549" i="76" s="1"/>
  <c r="E334" i="76"/>
  <c r="G334" i="76" s="1"/>
  <c r="H334" i="76" s="1"/>
  <c r="E340" i="76"/>
  <c r="G340" i="76" s="1"/>
  <c r="H340" i="76" s="1"/>
  <c r="E276" i="76"/>
  <c r="G276" i="76" s="1"/>
  <c r="H276" i="76" s="1"/>
  <c r="E143" i="76"/>
  <c r="G143" i="76" s="1"/>
  <c r="H143" i="76" s="1"/>
  <c r="E734" i="76"/>
  <c r="G734" i="76" s="1"/>
  <c r="H734" i="76" s="1"/>
  <c r="E814" i="76"/>
  <c r="G814" i="76" s="1"/>
  <c r="H814" i="76" s="1"/>
  <c r="E764" i="76"/>
  <c r="G764" i="76" s="1"/>
  <c r="H764" i="76" s="1"/>
  <c r="E756" i="76"/>
  <c r="G756" i="76" s="1"/>
  <c r="H756" i="76" s="1"/>
  <c r="E722" i="76"/>
  <c r="G722" i="76" s="1"/>
  <c r="H722" i="76" s="1"/>
  <c r="E754" i="76"/>
  <c r="G754" i="76" s="1"/>
  <c r="H754" i="76" s="1"/>
  <c r="E1095" i="76"/>
  <c r="G1095" i="76" s="1"/>
  <c r="H1095" i="76" s="1"/>
  <c r="E853" i="76"/>
  <c r="G853" i="76" s="1"/>
  <c r="H853" i="76" s="1"/>
  <c r="E1137" i="76"/>
  <c r="G1137" i="76" s="1"/>
  <c r="H1137" i="76" s="1"/>
  <c r="E851" i="76"/>
  <c r="G851" i="76" s="1"/>
  <c r="H851" i="76" s="1"/>
  <c r="E1136" i="76"/>
  <c r="G1136" i="76" s="1"/>
  <c r="E799" i="76"/>
  <c r="G799" i="76" s="1"/>
  <c r="H799" i="76" s="1"/>
  <c r="E1234" i="76"/>
  <c r="G1234" i="76" s="1"/>
  <c r="H1234" i="76" s="1"/>
  <c r="E1150" i="76"/>
  <c r="G1150" i="76" s="1"/>
  <c r="H1150" i="76" s="1"/>
  <c r="E1148" i="76"/>
  <c r="G1148" i="76" s="1"/>
  <c r="H1148" i="76" s="1"/>
  <c r="E1198" i="76"/>
  <c r="G1198" i="76" s="1"/>
  <c r="H1198" i="76" s="1"/>
  <c r="E1467" i="76"/>
  <c r="G1467" i="76" s="1"/>
  <c r="H1467" i="76" s="1"/>
  <c r="E1054" i="76"/>
  <c r="G1054" i="76" s="1"/>
  <c r="H1054" i="76" s="1"/>
  <c r="E1178" i="76"/>
  <c r="G1178" i="76" s="1"/>
  <c r="H1178" i="76" s="1"/>
  <c r="E1144" i="76"/>
  <c r="G1144" i="76" s="1"/>
  <c r="H1144" i="76" s="1"/>
  <c r="E1145" i="76"/>
  <c r="G1145" i="76" s="1"/>
  <c r="H1145" i="76" s="1"/>
  <c r="E1103" i="76"/>
  <c r="G1103" i="76" s="1"/>
  <c r="H1103" i="76" s="1"/>
  <c r="E738" i="76"/>
  <c r="G738" i="76" s="1"/>
  <c r="H738" i="76" s="1"/>
  <c r="E775" i="76"/>
  <c r="G775" i="76" s="1"/>
  <c r="H775" i="76" s="1"/>
  <c r="E742" i="76"/>
  <c r="G742" i="76" s="1"/>
  <c r="H742" i="76" s="1"/>
  <c r="E326" i="76"/>
  <c r="G326" i="76" s="1"/>
  <c r="H326" i="76" s="1"/>
  <c r="E362" i="76"/>
  <c r="G362" i="76" s="1"/>
  <c r="H362" i="76" s="1"/>
  <c r="E464" i="76"/>
  <c r="G464" i="76" s="1"/>
  <c r="H464" i="76" s="1"/>
  <c r="E947" i="76"/>
  <c r="G947" i="76" s="1"/>
  <c r="H947" i="76" s="1"/>
  <c r="E1310" i="76"/>
  <c r="G1310" i="76" s="1"/>
  <c r="H1310" i="76" s="1"/>
  <c r="E1419" i="76"/>
  <c r="G1419" i="76" s="1"/>
  <c r="H1419" i="76" s="1"/>
  <c r="E1281" i="76"/>
  <c r="G1281" i="76" s="1"/>
  <c r="H1281" i="76" s="1"/>
  <c r="E1082" i="76"/>
  <c r="G1082" i="76" s="1"/>
  <c r="H1082" i="76" s="1"/>
  <c r="E572" i="76"/>
  <c r="G572" i="76" s="1"/>
  <c r="H572" i="76" s="1"/>
  <c r="E700" i="76"/>
  <c r="G700" i="76" s="1"/>
  <c r="H700" i="76" s="1"/>
  <c r="E811" i="76"/>
  <c r="G811" i="76" s="1"/>
  <c r="H811" i="76" s="1"/>
  <c r="E1240" i="76"/>
  <c r="G1240" i="76" s="1"/>
  <c r="H1240" i="76" s="1"/>
  <c r="E1241" i="76"/>
  <c r="G1241" i="76" s="1"/>
  <c r="H1241" i="76" s="1"/>
  <c r="E1199" i="76"/>
  <c r="G1199" i="76" s="1"/>
  <c r="H1199" i="76" s="1"/>
  <c r="E852" i="76"/>
  <c r="G852" i="76" s="1"/>
  <c r="H852" i="76" s="1"/>
  <c r="E880" i="76"/>
  <c r="G880" i="76" s="1"/>
  <c r="H880" i="76" s="1"/>
  <c r="E482" i="76"/>
  <c r="G482" i="76" s="1"/>
  <c r="H482" i="76" s="1"/>
  <c r="E568" i="76"/>
  <c r="G568" i="76" s="1"/>
  <c r="H568" i="76" s="1"/>
  <c r="E627" i="76"/>
  <c r="G627" i="76" s="1"/>
  <c r="H627" i="76" s="1"/>
  <c r="E353" i="76"/>
  <c r="G353" i="76" s="1"/>
  <c r="H353" i="76" s="1"/>
  <c r="E85" i="76"/>
  <c r="G85" i="76" s="1"/>
  <c r="H85" i="76" s="1"/>
  <c r="E715" i="76"/>
  <c r="G715" i="76" s="1"/>
  <c r="H715" i="76" s="1"/>
  <c r="E1283" i="76"/>
  <c r="G1283" i="76" s="1"/>
  <c r="H1283" i="76" s="1"/>
  <c r="E1451" i="76"/>
  <c r="G1451" i="76" s="1"/>
  <c r="H1451" i="76" s="1"/>
  <c r="E1270" i="76"/>
  <c r="G1270" i="76" s="1"/>
  <c r="H1270" i="76" s="1"/>
  <c r="E1077" i="76"/>
  <c r="G1077" i="76" s="1"/>
  <c r="H1077" i="76" s="1"/>
  <c r="E1235" i="76"/>
  <c r="G1235" i="76" s="1"/>
  <c r="H1235" i="76" s="1"/>
  <c r="E506" i="76"/>
  <c r="G506" i="76" s="1"/>
  <c r="H506" i="76" s="1"/>
  <c r="E770" i="76"/>
  <c r="G770" i="76" s="1"/>
  <c r="H770" i="76" s="1"/>
  <c r="E1208" i="76"/>
  <c r="G1208" i="76" s="1"/>
  <c r="H1208" i="76" s="1"/>
  <c r="E1209" i="76"/>
  <c r="G1209" i="76" s="1"/>
  <c r="H1209" i="76" s="1"/>
  <c r="E1167" i="76"/>
  <c r="G1167" i="76" s="1"/>
  <c r="H1167" i="76" s="1"/>
  <c r="E820" i="76"/>
  <c r="G820" i="76" s="1"/>
  <c r="H820" i="76" s="1"/>
  <c r="E848" i="76"/>
  <c r="G848" i="76" s="1"/>
  <c r="H848" i="76" s="1"/>
  <c r="E806" i="76"/>
  <c r="G806" i="76" s="1"/>
  <c r="H806" i="76" s="1"/>
  <c r="E503" i="76"/>
  <c r="G503" i="76" s="1"/>
  <c r="H503" i="76" s="1"/>
  <c r="E563" i="76"/>
  <c r="G563" i="76" s="1"/>
  <c r="H563" i="76" s="1"/>
  <c r="E94" i="76"/>
  <c r="G94" i="76" s="1"/>
  <c r="H94" i="76" s="1"/>
  <c r="E64" i="76"/>
  <c r="G64" i="76" s="1"/>
  <c r="H64" i="76" s="1"/>
  <c r="E1494" i="76"/>
  <c r="G1494" i="76" s="1"/>
  <c r="H1494" i="76" s="1"/>
  <c r="E1464" i="76"/>
  <c r="G1464" i="76" s="1"/>
  <c r="H1464" i="76" s="1"/>
  <c r="E803" i="76"/>
  <c r="G803" i="76" s="1"/>
  <c r="H803" i="76" s="1"/>
  <c r="E1383" i="76"/>
  <c r="G1383" i="76" s="1"/>
  <c r="H1383" i="76" s="1"/>
  <c r="E1477" i="76"/>
  <c r="G1477" i="76" s="1"/>
  <c r="H1477" i="76" s="1"/>
  <c r="E1447" i="76"/>
  <c r="G1447" i="76" s="1"/>
  <c r="H1447" i="76" s="1"/>
  <c r="E1413" i="76"/>
  <c r="G1413" i="76" s="1"/>
  <c r="H1413" i="76" s="1"/>
  <c r="E970" i="76"/>
  <c r="G970" i="76" s="1"/>
  <c r="H970" i="76" s="1"/>
  <c r="E935" i="76"/>
  <c r="G935" i="76" s="1"/>
  <c r="H935" i="76" s="1"/>
  <c r="E859" i="76"/>
  <c r="G859" i="76" s="1"/>
  <c r="H859" i="76" s="1"/>
  <c r="E1397" i="76"/>
  <c r="G1397" i="76" s="1"/>
  <c r="H1397" i="76" s="1"/>
  <c r="E1255" i="76"/>
  <c r="G1255" i="76" s="1"/>
  <c r="H1255" i="76" s="1"/>
  <c r="E1333" i="76"/>
  <c r="G1333" i="76" s="1"/>
  <c r="H1333" i="76" s="1"/>
  <c r="E685" i="76"/>
  <c r="G685" i="76" s="1"/>
  <c r="H685" i="76" s="1"/>
  <c r="E1429" i="76"/>
  <c r="G1429" i="76" s="1"/>
  <c r="H1429" i="76" s="1"/>
  <c r="E1006" i="76"/>
  <c r="G1006" i="76" s="1"/>
  <c r="H1006" i="76" s="1"/>
  <c r="E1342" i="76"/>
  <c r="G1342" i="76" s="1"/>
  <c r="H1342" i="76" s="1"/>
  <c r="E818" i="76"/>
  <c r="G818" i="76" s="1"/>
  <c r="H818" i="76" s="1"/>
  <c r="E989" i="76"/>
  <c r="G989" i="76" s="1"/>
  <c r="H989" i="76" s="1"/>
  <c r="E1374" i="76"/>
  <c r="G1374" i="76" s="1"/>
  <c r="H1374" i="76" s="1"/>
  <c r="E1367" i="76"/>
  <c r="G1367" i="76" s="1"/>
  <c r="H1367" i="76" s="1"/>
  <c r="E1461" i="76"/>
  <c r="G1461" i="76" s="1"/>
  <c r="H1461" i="76" s="1"/>
  <c r="E1213" i="76"/>
  <c r="G1213" i="76" s="1"/>
  <c r="H1213" i="76" s="1"/>
  <c r="E1174" i="76"/>
  <c r="G1174" i="76" s="1"/>
  <c r="H1174" i="76" s="1"/>
  <c r="E925" i="76"/>
  <c r="G925" i="76" s="1"/>
  <c r="H925" i="76" s="1"/>
  <c r="E1358" i="76"/>
  <c r="G1358" i="76" s="1"/>
  <c r="H1358" i="76" s="1"/>
  <c r="E1495" i="76"/>
  <c r="G1495" i="76" s="1"/>
  <c r="H1495" i="76" s="1"/>
  <c r="E1391" i="76"/>
  <c r="G1391" i="76" s="1"/>
  <c r="H1391" i="76" s="1"/>
  <c r="E1220" i="76"/>
  <c r="G1220" i="76" s="1"/>
  <c r="H1220" i="76" s="1"/>
  <c r="E1424" i="76"/>
  <c r="G1424" i="76" s="1"/>
  <c r="H1424" i="76" s="1"/>
  <c r="E1122" i="76"/>
  <c r="G1122" i="76" s="1"/>
  <c r="H1122" i="76" s="1"/>
  <c r="E1471" i="76"/>
  <c r="G1471" i="76" s="1"/>
  <c r="H1471" i="76" s="1"/>
  <c r="E1486" i="76"/>
  <c r="G1486" i="76" s="1"/>
  <c r="H1486" i="76" s="1"/>
  <c r="E962" i="76"/>
  <c r="G962" i="76" s="1"/>
  <c r="H962" i="76" s="1"/>
  <c r="E1336" i="76"/>
  <c r="G1336" i="76" s="1"/>
  <c r="H1336" i="76" s="1"/>
  <c r="E1416" i="76"/>
  <c r="G1416" i="76" s="1"/>
  <c r="H1416" i="76" s="1"/>
  <c r="E1320" i="76"/>
  <c r="E1356" i="76"/>
  <c r="G1356" i="76" s="1"/>
  <c r="H1356" i="76" s="1"/>
  <c r="E827" i="76"/>
  <c r="G827" i="76" s="1"/>
  <c r="H827" i="76" s="1"/>
  <c r="E1271" i="76"/>
  <c r="G1271" i="76" s="1"/>
  <c r="H1271" i="76" s="1"/>
  <c r="E1299" i="76"/>
  <c r="G1299" i="76" s="1"/>
  <c r="H1299" i="76" s="1"/>
  <c r="E649" i="76"/>
  <c r="G649" i="76" s="1"/>
  <c r="H649" i="76" s="1"/>
  <c r="E1301" i="76"/>
  <c r="G1301" i="76" s="1"/>
  <c r="H1301" i="76" s="1"/>
  <c r="E668" i="76"/>
  <c r="G668" i="76" s="1"/>
  <c r="H668" i="76" s="1"/>
  <c r="E1488" i="76"/>
  <c r="G1488" i="76" s="1"/>
  <c r="H1488" i="76" s="1"/>
  <c r="E1401" i="76"/>
  <c r="G1401" i="76" s="1"/>
  <c r="H1401" i="76" s="1"/>
  <c r="E1412" i="76"/>
  <c r="G1412" i="76" s="1"/>
  <c r="H1412" i="76" s="1"/>
  <c r="E1173" i="76"/>
  <c r="G1173" i="76" s="1"/>
  <c r="H1173" i="76" s="1"/>
  <c r="E130" i="76"/>
  <c r="G130" i="76" s="1"/>
  <c r="H130" i="76" s="1"/>
  <c r="E248" i="76"/>
  <c r="G248" i="76" s="1"/>
  <c r="H248" i="76" s="1"/>
  <c r="E521" i="76"/>
  <c r="G521" i="76" s="1"/>
  <c r="H521" i="76" s="1"/>
  <c r="E653" i="76"/>
  <c r="G653" i="76" s="1"/>
  <c r="H653" i="76" s="1"/>
  <c r="E637" i="76"/>
  <c r="G637" i="76" s="1"/>
  <c r="H637" i="76" s="1"/>
  <c r="E404" i="76"/>
  <c r="G404" i="76" s="1"/>
  <c r="H404" i="76" s="1"/>
  <c r="E900" i="76"/>
  <c r="G900" i="76" s="1"/>
  <c r="H900" i="76" s="1"/>
  <c r="E991" i="76"/>
  <c r="G991" i="76" s="1"/>
  <c r="H991" i="76" s="1"/>
  <c r="E1247" i="76"/>
  <c r="G1247" i="76" s="1"/>
  <c r="H1247" i="76" s="1"/>
  <c r="E1033" i="76"/>
  <c r="G1033" i="76" s="1"/>
  <c r="H1033" i="76" s="1"/>
  <c r="E372" i="76"/>
  <c r="G372" i="76" s="1"/>
  <c r="H372" i="76" s="1"/>
  <c r="E1032" i="76"/>
  <c r="G1032" i="76" s="1"/>
  <c r="H1032" i="76" s="1"/>
  <c r="E1288" i="76"/>
  <c r="G1288" i="76" s="1"/>
  <c r="H1288" i="76" s="1"/>
  <c r="E1078" i="76"/>
  <c r="G1078" i="76" s="1"/>
  <c r="H1078" i="76" s="1"/>
  <c r="E32" i="76"/>
  <c r="G32" i="76" s="1"/>
  <c r="H32" i="76" s="1"/>
  <c r="E203" i="76"/>
  <c r="G203" i="76" s="1"/>
  <c r="H203" i="76" s="1"/>
  <c r="E455" i="76"/>
  <c r="G455" i="76" s="1"/>
  <c r="H455" i="76" s="1"/>
  <c r="E543" i="76"/>
  <c r="G543" i="76" s="1"/>
  <c r="H543" i="76" s="1"/>
  <c r="E547" i="76"/>
  <c r="G547" i="76" s="1"/>
  <c r="H547" i="76" s="1"/>
  <c r="E580" i="76"/>
  <c r="G580" i="76" s="1"/>
  <c r="H580" i="76" s="1"/>
  <c r="E492" i="76"/>
  <c r="G492" i="76" s="1"/>
  <c r="H492" i="76" s="1"/>
  <c r="E477" i="76"/>
  <c r="G477" i="76" s="1"/>
  <c r="H477" i="76" s="1"/>
  <c r="E798" i="76"/>
  <c r="G798" i="76" s="1"/>
  <c r="H798" i="76" s="1"/>
  <c r="E878" i="76"/>
  <c r="G878" i="76" s="1"/>
  <c r="H878" i="76" s="1"/>
  <c r="E840" i="76"/>
  <c r="G840" i="76" s="1"/>
  <c r="H840" i="76" s="1"/>
  <c r="E823" i="76"/>
  <c r="G823" i="76" s="1"/>
  <c r="H823" i="76" s="1"/>
  <c r="E812" i="76"/>
  <c r="G812" i="76" s="1"/>
  <c r="H812" i="76" s="1"/>
  <c r="E865" i="76"/>
  <c r="G865" i="76" s="1"/>
  <c r="H865" i="76" s="1"/>
  <c r="E1159" i="76"/>
  <c r="G1159" i="76" s="1"/>
  <c r="H1159" i="76" s="1"/>
  <c r="E945" i="76"/>
  <c r="G945" i="76" s="1"/>
  <c r="H945" i="76" s="1"/>
  <c r="E1201" i="76"/>
  <c r="G1201" i="76" s="1"/>
  <c r="H1201" i="76" s="1"/>
  <c r="E942" i="76"/>
  <c r="G942" i="76" s="1"/>
  <c r="H942" i="76" s="1"/>
  <c r="E1200" i="76"/>
  <c r="G1200" i="76" s="1"/>
  <c r="H1200" i="76" s="1"/>
  <c r="E936" i="76"/>
  <c r="G936" i="76" s="1"/>
  <c r="H936" i="76" s="1"/>
  <c r="E788" i="76"/>
  <c r="G788" i="76" s="1"/>
  <c r="H788" i="76" s="1"/>
  <c r="E609" i="76"/>
  <c r="G609" i="76" s="1"/>
  <c r="H609" i="76" s="1"/>
  <c r="E512" i="76"/>
  <c r="G512" i="76" s="1"/>
  <c r="H512" i="76" s="1"/>
  <c r="E1308" i="76"/>
  <c r="G1308" i="76" s="1"/>
  <c r="H1308" i="76" s="1"/>
  <c r="E1329" i="76"/>
  <c r="G1329" i="76" s="1"/>
  <c r="H1329" i="76" s="1"/>
  <c r="E949" i="76"/>
  <c r="G949" i="76" s="1"/>
  <c r="H949" i="76" s="1"/>
  <c r="E981" i="76"/>
  <c r="G981" i="76" s="1"/>
  <c r="H981" i="76" s="1"/>
  <c r="E1016" i="76"/>
  <c r="G1016" i="76" s="1"/>
  <c r="H1016" i="76" s="1"/>
  <c r="E1017" i="76"/>
  <c r="G1017" i="76" s="1"/>
  <c r="H1017" i="76" s="1"/>
  <c r="E975" i="76"/>
  <c r="G975" i="76" s="1"/>
  <c r="H975" i="76" s="1"/>
  <c r="E895" i="76"/>
  <c r="G895" i="76" s="1"/>
  <c r="H895" i="76" s="1"/>
  <c r="E437" i="76"/>
  <c r="G437" i="76" s="1"/>
  <c r="H437" i="76" s="1"/>
  <c r="E618" i="76"/>
  <c r="G618" i="76" s="1"/>
  <c r="H618" i="76" s="1"/>
  <c r="E671" i="76"/>
  <c r="G671" i="76" s="1"/>
  <c r="H671" i="76" s="1"/>
  <c r="E381" i="76"/>
  <c r="G381" i="76" s="1"/>
  <c r="H381" i="76" s="1"/>
  <c r="E282" i="76"/>
  <c r="G282" i="76" s="1"/>
  <c r="H282" i="76" s="1"/>
  <c r="E1034" i="76"/>
  <c r="G1034" i="76" s="1"/>
  <c r="H1034" i="76" s="1"/>
  <c r="E1347" i="76"/>
  <c r="G1347" i="76" s="1"/>
  <c r="H1347" i="76" s="1"/>
  <c r="E1443" i="76"/>
  <c r="G1443" i="76" s="1"/>
  <c r="H1443" i="76" s="1"/>
  <c r="E1246" i="76"/>
  <c r="G1246" i="76" s="1"/>
  <c r="H1246" i="76" s="1"/>
  <c r="E1036" i="76"/>
  <c r="G1036" i="76" s="1"/>
  <c r="H1036" i="76" s="1"/>
  <c r="E1166" i="76"/>
  <c r="G1166" i="76" s="1"/>
  <c r="H1166" i="76" s="1"/>
  <c r="E1155" i="76"/>
  <c r="G1155" i="76" s="1"/>
  <c r="H1155" i="76" s="1"/>
  <c r="E1206" i="76"/>
  <c r="G1206" i="76" s="1"/>
  <c r="H1206" i="76" s="1"/>
  <c r="E1112" i="76"/>
  <c r="G1112" i="76" s="1"/>
  <c r="H1112" i="76" s="1"/>
  <c r="E1113" i="76"/>
  <c r="G1113" i="76" s="1"/>
  <c r="H1113" i="76" s="1"/>
  <c r="E1071" i="76"/>
  <c r="G1071" i="76" s="1"/>
  <c r="H1071" i="76" s="1"/>
  <c r="E674" i="76"/>
  <c r="G674" i="76" s="1"/>
  <c r="H674" i="76" s="1"/>
  <c r="E714" i="76"/>
  <c r="G714" i="76" s="1"/>
  <c r="H714" i="76" s="1"/>
  <c r="E710" i="76"/>
  <c r="G710" i="76" s="1"/>
  <c r="H710" i="76" s="1"/>
  <c r="E140" i="76"/>
  <c r="G140" i="76" s="1"/>
  <c r="H140" i="76" s="1"/>
  <c r="E172" i="76"/>
  <c r="G172" i="76" s="1"/>
  <c r="H172" i="76" s="1"/>
  <c r="E316" i="76"/>
  <c r="G316" i="76" s="1"/>
  <c r="H316" i="76" s="1"/>
  <c r="E866" i="76"/>
  <c r="G866" i="76" s="1"/>
  <c r="H866" i="76" s="1"/>
  <c r="E1324" i="76"/>
  <c r="G1324" i="76" s="1"/>
  <c r="H1324" i="76" s="1"/>
  <c r="E1475" i="76"/>
  <c r="G1475" i="76" s="1"/>
  <c r="H1475" i="76" s="1"/>
  <c r="E1228" i="76"/>
  <c r="G1228" i="76" s="1"/>
  <c r="H1228" i="76" s="1"/>
  <c r="E1018" i="76"/>
  <c r="G1018" i="76" s="1"/>
  <c r="H1018" i="76" s="1"/>
  <c r="E1130" i="76"/>
  <c r="G1130" i="76" s="1"/>
  <c r="H1130" i="76" s="1"/>
  <c r="E1132" i="76"/>
  <c r="G1132" i="76" s="1"/>
  <c r="H1132" i="76" s="1"/>
  <c r="E1147" i="76"/>
  <c r="G1147" i="76" s="1"/>
  <c r="H1147" i="76" s="1"/>
  <c r="E1080" i="76"/>
  <c r="G1080" i="76" s="1"/>
  <c r="H1080" i="76" s="1"/>
  <c r="E1081" i="76"/>
  <c r="G1081" i="76" s="1"/>
  <c r="H1081" i="76" s="1"/>
  <c r="E1039" i="76"/>
  <c r="G1039" i="76" s="1"/>
  <c r="H1039" i="76" s="1"/>
  <c r="E522" i="76"/>
  <c r="G522" i="76" s="1"/>
  <c r="H522" i="76" s="1"/>
  <c r="E656" i="76"/>
  <c r="G656" i="76" s="1"/>
  <c r="H656" i="76" s="1"/>
  <c r="E678" i="76"/>
  <c r="G678" i="76" s="1"/>
  <c r="H678" i="76" s="1"/>
  <c r="E735" i="76"/>
  <c r="G735" i="76" s="1"/>
  <c r="H735" i="76" s="1"/>
  <c r="E566" i="76"/>
  <c r="G566" i="76" s="1"/>
  <c r="H566" i="76" s="1"/>
  <c r="E319" i="76"/>
  <c r="G319" i="76" s="1"/>
  <c r="H319" i="76" s="1"/>
  <c r="E1404" i="76"/>
  <c r="G1404" i="76" s="1"/>
  <c r="H1404" i="76" s="1"/>
  <c r="E1330" i="76"/>
  <c r="G1330" i="76" s="1"/>
  <c r="H1330" i="76" s="1"/>
  <c r="E861" i="76"/>
  <c r="G861" i="76" s="1"/>
  <c r="H861" i="76" s="1"/>
  <c r="E1423" i="76"/>
  <c r="G1423" i="76" s="1"/>
  <c r="H1423" i="76" s="1"/>
  <c r="E1317" i="76"/>
  <c r="G1317" i="76" s="1"/>
  <c r="H1317" i="76" s="1"/>
  <c r="E1005" i="76"/>
  <c r="G1005" i="76" s="1"/>
  <c r="H1005" i="76" s="1"/>
  <c r="E1407" i="76"/>
  <c r="G1407" i="76" s="1"/>
  <c r="H1407" i="76" s="1"/>
  <c r="E1373" i="76"/>
  <c r="G1373" i="76" s="1"/>
  <c r="H1373" i="76" s="1"/>
  <c r="E1180" i="76"/>
  <c r="G1180" i="76" s="1"/>
  <c r="H1180" i="76" s="1"/>
  <c r="E1285" i="76"/>
  <c r="G1285" i="76" s="1"/>
  <c r="H1285" i="76" s="1"/>
  <c r="E1277" i="76"/>
  <c r="G1277" i="76" s="1"/>
  <c r="H1277" i="76" s="1"/>
  <c r="E1076" i="76"/>
  <c r="G1076" i="76" s="1"/>
  <c r="H1076" i="76" s="1"/>
  <c r="E1242" i="76"/>
  <c r="G1242" i="76" s="1"/>
  <c r="H1242" i="76" s="1"/>
  <c r="E1504" i="76"/>
  <c r="G1504" i="76" s="1"/>
  <c r="H1504" i="76" s="1"/>
  <c r="E652" i="76"/>
  <c r="G652" i="76" s="1"/>
  <c r="H652" i="76" s="1"/>
  <c r="E1302" i="76"/>
  <c r="G1302" i="76" s="1"/>
  <c r="H1302" i="76" s="1"/>
  <c r="E1260" i="76"/>
  <c r="G1260" i="76" s="1"/>
  <c r="H1260" i="76" s="1"/>
  <c r="E1399" i="76"/>
  <c r="G1399" i="76" s="1"/>
  <c r="H1399" i="76" s="1"/>
  <c r="E529" i="76"/>
  <c r="G529" i="76" s="1"/>
  <c r="H529" i="76" s="1"/>
  <c r="E1221" i="76"/>
  <c r="G1221" i="76" s="1"/>
  <c r="H1221" i="76" s="1"/>
  <c r="E1131" i="76"/>
  <c r="G1131" i="76" s="1"/>
  <c r="H1131" i="76" s="1"/>
  <c r="E914" i="76"/>
  <c r="G914" i="76" s="1"/>
  <c r="H914" i="76" s="1"/>
  <c r="E699" i="76"/>
  <c r="G699" i="76" s="1"/>
  <c r="H699" i="76" s="1"/>
  <c r="E1139" i="76"/>
  <c r="G1139" i="76" s="1"/>
  <c r="H1139" i="76" s="1"/>
  <c r="E1275" i="76"/>
  <c r="G1275" i="76" s="1"/>
  <c r="H1275" i="76" s="1"/>
  <c r="E915" i="76"/>
  <c r="G915" i="76" s="1"/>
  <c r="H915" i="76" s="1"/>
  <c r="E1415" i="76"/>
  <c r="G1415" i="76" s="1"/>
  <c r="H1415" i="76" s="1"/>
  <c r="E1437" i="76"/>
  <c r="G1437" i="76" s="1"/>
  <c r="H1437" i="76" s="1"/>
  <c r="E1405" i="76"/>
  <c r="G1405" i="76" s="1"/>
  <c r="H1405" i="76" s="1"/>
  <c r="E1003" i="76"/>
  <c r="G1003" i="76" s="1"/>
  <c r="H1003" i="76" s="1"/>
  <c r="E1392" i="76"/>
  <c r="G1392" i="76" s="1"/>
  <c r="H1392" i="76" s="1"/>
  <c r="E1244" i="76"/>
  <c r="G1244" i="76" s="1"/>
  <c r="H1244" i="76" s="1"/>
  <c r="E1384" i="76"/>
  <c r="G1384" i="76" s="1"/>
  <c r="H1384" i="76" s="1"/>
  <c r="E1479" i="76"/>
  <c r="G1479" i="76" s="1"/>
  <c r="H1479" i="76" s="1"/>
  <c r="E1172" i="76"/>
  <c r="G1172" i="76" s="1"/>
  <c r="H1172" i="76" s="1"/>
  <c r="E1259" i="76"/>
  <c r="G1259" i="76" s="1"/>
  <c r="H1259" i="76" s="1"/>
  <c r="E1473" i="76"/>
  <c r="G1473" i="76" s="1"/>
  <c r="H1473" i="76" s="1"/>
  <c r="E1028" i="76"/>
  <c r="G1028" i="76" s="1"/>
  <c r="H1028" i="76" s="1"/>
  <c r="E1186" i="76"/>
  <c r="G1186" i="76" s="1"/>
  <c r="H1186" i="76" s="1"/>
  <c r="E921" i="76"/>
  <c r="G921" i="76" s="1"/>
  <c r="H921" i="76" s="1"/>
  <c r="E1449" i="76"/>
  <c r="G1449" i="76" s="1"/>
  <c r="H1449" i="76" s="1"/>
  <c r="E1263" i="76"/>
  <c r="G1263" i="76" s="1"/>
  <c r="H1263" i="76" s="1"/>
  <c r="E1460" i="76"/>
  <c r="G1460" i="76" s="1"/>
  <c r="H1460" i="76" s="1"/>
  <c r="E1181" i="76"/>
  <c r="G1181" i="76" s="1"/>
  <c r="H1181" i="76" s="1"/>
  <c r="E740" i="76"/>
  <c r="G740" i="76" s="1"/>
  <c r="H740" i="76" s="1"/>
  <c r="E1400" i="76"/>
  <c r="G1400" i="76" s="1"/>
  <c r="H1400" i="76" s="1"/>
  <c r="E1295" i="76"/>
  <c r="G1295" i="76" s="1"/>
  <c r="H1295" i="76" s="1"/>
  <c r="E1348" i="76"/>
  <c r="G1348" i="76" s="1"/>
  <c r="H1348" i="76" s="1"/>
  <c r="E1060" i="76"/>
  <c r="G1060" i="76" s="1"/>
  <c r="H1060" i="76" s="1"/>
  <c r="E974" i="76"/>
  <c r="G974" i="76" s="1"/>
  <c r="H974" i="76" s="1"/>
  <c r="E289" i="76"/>
  <c r="G289" i="76" s="1"/>
  <c r="H289" i="76" s="1"/>
  <c r="E272" i="76"/>
  <c r="G272" i="76" s="1"/>
  <c r="H272" i="76" s="1"/>
  <c r="E444" i="76"/>
  <c r="G444" i="76" s="1"/>
  <c r="H444" i="76" s="1"/>
  <c r="E357" i="76"/>
  <c r="G357" i="76" s="1"/>
  <c r="H357" i="76" s="1"/>
  <c r="E838" i="76"/>
  <c r="G838" i="76" s="1"/>
  <c r="H838" i="76" s="1"/>
  <c r="E772" i="76"/>
  <c r="G772" i="76" s="1"/>
  <c r="H772" i="76" s="1"/>
  <c r="E561" i="76"/>
  <c r="G561" i="76" s="1"/>
  <c r="H561" i="76" s="1"/>
  <c r="E1055" i="76"/>
  <c r="G1055" i="76" s="1"/>
  <c r="H1055" i="76" s="1"/>
  <c r="E724" i="76"/>
  <c r="G724" i="76" s="1"/>
  <c r="H724" i="76" s="1"/>
  <c r="E1097" i="76"/>
  <c r="G1097" i="76" s="1"/>
  <c r="H1097" i="76" s="1"/>
  <c r="E773" i="76"/>
  <c r="G773" i="76" s="1"/>
  <c r="H773" i="76" s="1"/>
  <c r="E1096" i="76"/>
  <c r="G1096" i="76" s="1"/>
  <c r="H1096" i="76" s="1"/>
  <c r="E676" i="76"/>
  <c r="G676" i="76" s="1"/>
  <c r="H676" i="76" s="1"/>
  <c r="E1170" i="76"/>
  <c r="G1170" i="76" s="1"/>
  <c r="H1170" i="76" s="1"/>
  <c r="E30" i="76"/>
  <c r="G30" i="76" s="1"/>
  <c r="H30" i="76" s="1"/>
  <c r="E250" i="76"/>
  <c r="G250" i="76" s="1"/>
  <c r="H250" i="76" s="1"/>
  <c r="E449" i="76"/>
  <c r="G449" i="76" s="1"/>
  <c r="H449" i="76" s="1"/>
  <c r="E352" i="76"/>
  <c r="G352" i="76" s="1"/>
  <c r="H352" i="76" s="1"/>
  <c r="E293" i="76"/>
  <c r="G293" i="76" s="1"/>
  <c r="H293" i="76" s="1"/>
  <c r="E663" i="76"/>
  <c r="G663" i="76" s="1"/>
  <c r="H663" i="76" s="1"/>
  <c r="E620" i="76"/>
  <c r="G620" i="76" s="1"/>
  <c r="H620" i="76" s="1"/>
  <c r="E613" i="76"/>
  <c r="G613" i="76" s="1"/>
  <c r="H613" i="76" s="1"/>
  <c r="E556" i="76"/>
  <c r="G556" i="76" s="1"/>
  <c r="H556" i="76" s="1"/>
  <c r="E373" i="76"/>
  <c r="G373" i="76" s="1"/>
  <c r="H373" i="76" s="1"/>
  <c r="E904" i="76"/>
  <c r="G904" i="76" s="1"/>
  <c r="H904" i="76" s="1"/>
  <c r="E887" i="76"/>
  <c r="G887" i="76" s="1"/>
  <c r="H887" i="76" s="1"/>
  <c r="E876" i="76"/>
  <c r="G876" i="76" s="1"/>
  <c r="H876" i="76" s="1"/>
  <c r="E967" i="76"/>
  <c r="G967" i="76" s="1"/>
  <c r="H967" i="76" s="1"/>
  <c r="E1223" i="76"/>
  <c r="G1223" i="76" s="1"/>
  <c r="H1223" i="76" s="1"/>
  <c r="E1009" i="76"/>
  <c r="G1009" i="76" s="1"/>
  <c r="H1009" i="76" s="1"/>
  <c r="E1265" i="76"/>
  <c r="G1265" i="76" s="1"/>
  <c r="H1265" i="76" s="1"/>
  <c r="E1008" i="76"/>
  <c r="G1008" i="76" s="1"/>
  <c r="H1008" i="76" s="1"/>
  <c r="E1264" i="76"/>
  <c r="G1264" i="76" s="1"/>
  <c r="H1264" i="76" s="1"/>
  <c r="E1037" i="76"/>
  <c r="G1037" i="76" s="1"/>
  <c r="H1037" i="76" s="1"/>
  <c r="E913" i="76"/>
  <c r="G913" i="76" s="1"/>
  <c r="H913" i="76" s="1"/>
  <c r="E937" i="76"/>
  <c r="G937" i="76" s="1"/>
  <c r="H937" i="76" s="1"/>
  <c r="E804" i="76"/>
  <c r="G804" i="76" s="1"/>
  <c r="H804" i="76" s="1"/>
  <c r="E1363" i="76"/>
  <c r="G1363" i="76" s="1"/>
  <c r="H1363" i="76" s="1"/>
  <c r="E1251" i="76"/>
  <c r="G1251" i="76" s="1"/>
  <c r="H1251" i="76" s="1"/>
  <c r="E1189" i="76"/>
  <c r="G1189" i="76" s="1"/>
  <c r="H1189" i="76" s="1"/>
  <c r="E292" i="76"/>
  <c r="G292" i="76" s="1"/>
  <c r="H292" i="76" s="1"/>
  <c r="E867" i="76"/>
  <c r="G867" i="76" s="1"/>
  <c r="H867" i="76" s="1"/>
  <c r="E869" i="76"/>
  <c r="G869" i="76" s="1"/>
  <c r="H869" i="76" s="1"/>
  <c r="E767" i="76"/>
  <c r="G767" i="76" s="1"/>
  <c r="H767" i="76" s="1"/>
  <c r="E761" i="76"/>
  <c r="G761" i="76" s="1"/>
  <c r="H761" i="76" s="1"/>
  <c r="E822" i="76"/>
  <c r="G822" i="76" s="1"/>
  <c r="H822" i="76" s="1"/>
  <c r="E214" i="76"/>
  <c r="G214" i="76" s="1"/>
  <c r="H214" i="76" s="1"/>
  <c r="E380" i="76"/>
  <c r="G380" i="76" s="1"/>
  <c r="H380" i="76" s="1"/>
  <c r="E581" i="76"/>
  <c r="G581" i="76" s="1"/>
  <c r="H581" i="76" s="1"/>
  <c r="E225" i="76"/>
  <c r="G225" i="76" s="1"/>
  <c r="H225" i="76" s="1"/>
  <c r="E630" i="76"/>
  <c r="G630" i="76" s="1"/>
  <c r="H630" i="76" s="1"/>
  <c r="E1157" i="76"/>
  <c r="G1157" i="76" s="1"/>
  <c r="H1157" i="76" s="1"/>
  <c r="E1371" i="76"/>
  <c r="G1371" i="76" s="1"/>
  <c r="H1371" i="76" s="1"/>
  <c r="E1499" i="76"/>
  <c r="G1499" i="76" s="1"/>
  <c r="H1499" i="76" s="1"/>
  <c r="E1187" i="76"/>
  <c r="G1187" i="76" s="1"/>
  <c r="H1187" i="76" s="1"/>
  <c r="E990" i="76"/>
  <c r="G990" i="76" s="1"/>
  <c r="H990" i="76" s="1"/>
  <c r="E1061" i="76"/>
  <c r="G1061" i="76" s="1"/>
  <c r="H1061" i="76" s="1"/>
  <c r="E1050" i="76"/>
  <c r="G1050" i="76" s="1"/>
  <c r="H1050" i="76" s="1"/>
  <c r="E996" i="76"/>
  <c r="G996" i="76" s="1"/>
  <c r="H996" i="76" s="1"/>
  <c r="E984" i="76"/>
  <c r="G984" i="76" s="1"/>
  <c r="H984" i="76" s="1"/>
  <c r="E985" i="76"/>
  <c r="G985" i="76" s="1"/>
  <c r="H985" i="76" s="1"/>
  <c r="E939" i="76"/>
  <c r="G939" i="76" s="1"/>
  <c r="H939" i="76" s="1"/>
  <c r="E863" i="76"/>
  <c r="G863" i="76" s="1"/>
  <c r="H863" i="76" s="1"/>
  <c r="E182" i="76"/>
  <c r="G182" i="76" s="1"/>
  <c r="H182" i="76" s="1"/>
  <c r="E578" i="76"/>
  <c r="G578" i="76" s="1"/>
  <c r="H578" i="76" s="1"/>
  <c r="E636" i="76"/>
  <c r="G636" i="76" s="1"/>
  <c r="H636" i="76" s="1"/>
  <c r="E230" i="76"/>
  <c r="G230" i="76" s="1"/>
  <c r="H230" i="76" s="1"/>
  <c r="E121" i="76"/>
  <c r="G121" i="76" s="1"/>
  <c r="H121" i="76" s="1"/>
  <c r="E1070" i="76"/>
  <c r="G1070" i="76" s="1"/>
  <c r="H1070" i="76" s="1"/>
  <c r="E1355" i="76"/>
  <c r="G1355" i="76" s="1"/>
  <c r="H1355" i="76" s="1"/>
  <c r="E1507" i="76"/>
  <c r="G1507" i="76" s="1"/>
  <c r="H1507" i="76" s="1"/>
  <c r="E1182" i="76"/>
  <c r="G1182" i="76" s="1"/>
  <c r="H1182" i="76" s="1"/>
  <c r="E972" i="76"/>
  <c r="G972" i="76" s="1"/>
  <c r="H972" i="76" s="1"/>
  <c r="E1038" i="76"/>
  <c r="G1038" i="76" s="1"/>
  <c r="H1038" i="76" s="1"/>
  <c r="E1027" i="76"/>
  <c r="G1027" i="76" s="1"/>
  <c r="H1027" i="76" s="1"/>
  <c r="E950" i="76"/>
  <c r="G950" i="76" s="1"/>
  <c r="H950" i="76" s="1"/>
  <c r="E952" i="76"/>
  <c r="G952" i="76" s="1"/>
  <c r="H952" i="76" s="1"/>
  <c r="E953" i="76"/>
  <c r="G953" i="76" s="1"/>
  <c r="H953" i="76" s="1"/>
  <c r="E881" i="76"/>
  <c r="G881" i="76" s="1"/>
  <c r="H881" i="76" s="1"/>
  <c r="E831" i="76"/>
  <c r="G831" i="76" s="1"/>
  <c r="H831" i="76" s="1"/>
  <c r="E886" i="76"/>
  <c r="G886" i="76" s="1"/>
  <c r="H886" i="76" s="1"/>
  <c r="E514" i="76"/>
  <c r="G514" i="76" s="1"/>
  <c r="H514" i="76" s="1"/>
  <c r="E596" i="76"/>
  <c r="G596" i="76" s="1"/>
  <c r="H596" i="76" s="1"/>
  <c r="E575" i="76"/>
  <c r="G575" i="76" s="1"/>
  <c r="H575" i="76" s="1"/>
  <c r="E235" i="76"/>
  <c r="G235" i="76" s="1"/>
  <c r="H235" i="76" s="1"/>
  <c r="E1339" i="76"/>
  <c r="G1339" i="76" s="1"/>
  <c r="H1339" i="76" s="1"/>
  <c r="E964" i="76"/>
  <c r="G964" i="76" s="1"/>
  <c r="H964" i="76" s="1"/>
  <c r="E1010" i="76"/>
  <c r="G1010" i="76" s="1"/>
  <c r="H1010" i="76" s="1"/>
  <c r="E1509" i="76"/>
  <c r="G1509" i="76" s="1"/>
  <c r="H1509" i="76" s="1"/>
  <c r="E1282" i="76"/>
  <c r="G1282" i="76" s="1"/>
  <c r="H1282" i="76" s="1"/>
  <c r="E1501" i="76"/>
  <c r="G1501" i="76" s="1"/>
  <c r="H1501" i="76" s="1"/>
  <c r="E994" i="76"/>
  <c r="G994" i="76" s="1"/>
  <c r="H994" i="76" s="1"/>
  <c r="E1090" i="76"/>
  <c r="G1090" i="76" s="1"/>
  <c r="H1090" i="76" s="1"/>
  <c r="E1430" i="76"/>
  <c r="G1430" i="76" s="1"/>
  <c r="H1430" i="76" s="1"/>
  <c r="E657" i="76"/>
  <c r="G657" i="76" s="1"/>
  <c r="H657" i="76" s="1"/>
  <c r="E1237" i="76"/>
  <c r="G1237" i="76" s="1"/>
  <c r="H1237" i="76" s="1"/>
  <c r="E1382" i="76"/>
  <c r="G1382" i="76" s="1"/>
  <c r="H1382" i="76" s="1"/>
  <c r="E1472" i="76"/>
  <c r="G1472" i="76" s="1"/>
  <c r="H1472" i="76" s="1"/>
  <c r="E1133" i="76"/>
  <c r="G1133" i="76" s="1"/>
  <c r="H1133" i="76" s="1"/>
  <c r="E919" i="76"/>
  <c r="G919" i="76" s="1"/>
  <c r="H919" i="76" s="1"/>
  <c r="E1287" i="76"/>
  <c r="G1287" i="76" s="1"/>
  <c r="H1287" i="76" s="1"/>
  <c r="E1138" i="76"/>
  <c r="G1138" i="76" s="1"/>
  <c r="H1138" i="76" s="1"/>
  <c r="E1469" i="76"/>
  <c r="G1469" i="76" s="1"/>
  <c r="H1469" i="76" s="1"/>
  <c r="E1098" i="76"/>
  <c r="G1098" i="76" s="1"/>
  <c r="H1098" i="76" s="1"/>
  <c r="E1422" i="76"/>
  <c r="G1422" i="76" s="1"/>
  <c r="H1422" i="76" s="1"/>
  <c r="E1421" i="76"/>
  <c r="G1421" i="76" s="1"/>
  <c r="H1421" i="76" s="1"/>
  <c r="E1092" i="76"/>
  <c r="G1092" i="76" s="1"/>
  <c r="H1092" i="76" s="1"/>
  <c r="E1268" i="76"/>
  <c r="G1268" i="76" s="1"/>
  <c r="H1268" i="76" s="1"/>
  <c r="E1343" i="76"/>
  <c r="G1343" i="76" s="1"/>
  <c r="H1343" i="76" s="1"/>
  <c r="E941" i="76"/>
  <c r="G941" i="76" s="1"/>
  <c r="H941" i="76" s="1"/>
  <c r="E419" i="76"/>
  <c r="G419" i="76" s="1"/>
  <c r="H419" i="76" s="1"/>
  <c r="E1307" i="76"/>
  <c r="G1307" i="76" s="1"/>
  <c r="H1307" i="76" s="1"/>
  <c r="E1035" i="76"/>
  <c r="G1035" i="76" s="1"/>
  <c r="H1035" i="76" s="1"/>
  <c r="E1487" i="76"/>
  <c r="G1487" i="76" s="1"/>
  <c r="H1487" i="76" s="1"/>
  <c r="E1360" i="76"/>
  <c r="G1360" i="76" s="1"/>
  <c r="H1360" i="76" s="1"/>
  <c r="E1446" i="76"/>
  <c r="G1446" i="76" s="1"/>
  <c r="H1446" i="76" s="1"/>
  <c r="E1344" i="76"/>
  <c r="G1344" i="76" s="1"/>
  <c r="H1344" i="76" s="1"/>
  <c r="E1252" i="76"/>
  <c r="G1252" i="76" s="1"/>
  <c r="H1252" i="76" s="1"/>
  <c r="E493" i="76"/>
  <c r="G493" i="76" s="1"/>
  <c r="H493" i="76" s="1"/>
  <c r="E1291" i="76"/>
  <c r="G1291" i="76" s="1"/>
  <c r="H1291" i="76" s="1"/>
  <c r="E1409" i="76"/>
  <c r="G1409" i="76" s="1"/>
  <c r="H1409" i="76" s="1"/>
  <c r="E1484" i="76"/>
  <c r="G1484" i="76" s="1"/>
  <c r="H1484" i="76" s="1"/>
  <c r="E1053" i="76"/>
  <c r="G1053" i="76" s="1"/>
  <c r="H1053" i="76" s="1"/>
  <c r="E1366" i="76"/>
  <c r="G1366" i="76" s="1"/>
  <c r="H1366" i="76" s="1"/>
  <c r="E1385" i="76"/>
  <c r="G1385" i="76" s="1"/>
  <c r="H1385" i="76" s="1"/>
  <c r="E1156" i="76"/>
  <c r="G1156" i="76" s="1"/>
  <c r="H1156" i="76" s="1"/>
  <c r="E1396" i="76"/>
  <c r="G1396" i="76" s="1"/>
  <c r="H1396" i="76" s="1"/>
  <c r="E1099" i="76"/>
  <c r="G1099" i="76" s="1"/>
  <c r="H1099" i="76" s="1"/>
  <c r="E1093" i="76"/>
  <c r="G1093" i="76" s="1"/>
  <c r="H1093" i="76" s="1"/>
  <c r="E1454" i="76"/>
  <c r="G1454" i="76" s="1"/>
  <c r="H1454" i="76" s="1"/>
  <c r="E1074" i="76"/>
  <c r="G1074" i="76" s="1"/>
  <c r="H1074" i="76" s="1"/>
  <c r="E1227" i="76"/>
  <c r="G1227" i="76" s="1"/>
  <c r="H1227" i="76" s="1"/>
  <c r="E436" i="76"/>
  <c r="G436" i="76" s="1"/>
  <c r="H436" i="76" s="1"/>
  <c r="E1171" i="76"/>
  <c r="G1171" i="76" s="1"/>
  <c r="H1171" i="76" s="1"/>
  <c r="E75" i="76"/>
  <c r="G75" i="76" s="1"/>
  <c r="H75" i="76" s="1"/>
  <c r="E445" i="76"/>
  <c r="G445" i="76" s="1"/>
  <c r="H445" i="76" s="1"/>
  <c r="E687" i="76"/>
  <c r="G687" i="76" s="1"/>
  <c r="H687" i="76" s="1"/>
  <c r="E624" i="76"/>
  <c r="G624" i="76" s="1"/>
  <c r="H624" i="76" s="1"/>
  <c r="E538" i="76"/>
  <c r="G538" i="76" s="1"/>
  <c r="H538" i="76" s="1"/>
  <c r="E168" i="76"/>
  <c r="G168" i="76" s="1"/>
  <c r="H168" i="76" s="1"/>
  <c r="E789" i="76"/>
  <c r="G789" i="76" s="1"/>
  <c r="H789" i="76" s="1"/>
  <c r="E1119" i="76"/>
  <c r="G1119" i="76" s="1"/>
  <c r="H1119" i="76" s="1"/>
  <c r="E901" i="76"/>
  <c r="G901" i="76" s="1"/>
  <c r="H901" i="76" s="1"/>
  <c r="E1161" i="76"/>
  <c r="G1161" i="76" s="1"/>
  <c r="H1161" i="76" s="1"/>
  <c r="E899" i="76"/>
  <c r="G899" i="76" s="1"/>
  <c r="H899" i="76" s="1"/>
  <c r="E1160" i="76"/>
  <c r="G1160" i="76" s="1"/>
  <c r="H1160" i="76" s="1"/>
  <c r="E877" i="76"/>
  <c r="G877" i="76" s="1"/>
  <c r="H877" i="76" s="1"/>
  <c r="E604" i="76"/>
  <c r="G604" i="76" s="1"/>
  <c r="H604" i="76" s="1"/>
  <c r="E78" i="76"/>
  <c r="G78" i="76" s="1"/>
  <c r="H78" i="76" s="1"/>
  <c r="E287" i="76"/>
  <c r="G287" i="76" s="1"/>
  <c r="H287" i="76" s="1"/>
  <c r="E462" i="76"/>
  <c r="G462" i="76" s="1"/>
  <c r="H462" i="76" s="1"/>
  <c r="E550" i="76"/>
  <c r="G550" i="76" s="1"/>
  <c r="H550" i="76" s="1"/>
  <c r="E672" i="76"/>
  <c r="G672" i="76" s="1"/>
  <c r="H672" i="76" s="1"/>
  <c r="E727" i="76"/>
  <c r="G727" i="76" s="1"/>
  <c r="H727" i="76" s="1"/>
  <c r="E697" i="76"/>
  <c r="G697" i="76" s="1"/>
  <c r="H697" i="76" s="1"/>
  <c r="E670" i="76"/>
  <c r="G670" i="76" s="1"/>
  <c r="H670" i="76" s="1"/>
  <c r="E723" i="76"/>
  <c r="G723" i="76" s="1"/>
  <c r="H723" i="76" s="1"/>
  <c r="E645" i="76"/>
  <c r="G645" i="76" s="1"/>
  <c r="H645" i="76" s="1"/>
  <c r="E621" i="76"/>
  <c r="G621" i="76" s="1"/>
  <c r="H621" i="76" s="1"/>
  <c r="E509" i="76"/>
  <c r="G509" i="76" s="1"/>
  <c r="H509" i="76" s="1"/>
  <c r="E940" i="76"/>
  <c r="G940" i="76" s="1"/>
  <c r="H940" i="76" s="1"/>
  <c r="E1031" i="76"/>
  <c r="G1031" i="76" s="1"/>
  <c r="H1031" i="76" s="1"/>
  <c r="E638" i="76"/>
  <c r="G638" i="76" s="1"/>
  <c r="H638" i="76" s="1"/>
  <c r="E1073" i="76"/>
  <c r="G1073" i="76" s="1"/>
  <c r="H1073" i="76" s="1"/>
  <c r="E701" i="76"/>
  <c r="G701" i="76" s="1"/>
  <c r="H701" i="76" s="1"/>
  <c r="E1072" i="76"/>
  <c r="G1072" i="76" s="1"/>
  <c r="H1072" i="76" s="1"/>
  <c r="E348" i="76"/>
  <c r="G348" i="76" s="1"/>
  <c r="H348" i="76" s="1"/>
  <c r="E1142" i="76"/>
  <c r="G1142" i="76" s="1"/>
  <c r="H1142" i="76" s="1"/>
  <c r="E1045" i="76"/>
  <c r="G1045" i="76" s="1"/>
  <c r="H1045" i="76" s="1"/>
  <c r="E1043" i="76"/>
  <c r="G1043" i="76" s="1"/>
  <c r="H1043" i="76" s="1"/>
  <c r="E1029" i="76"/>
  <c r="G1029" i="76" s="1"/>
  <c r="H1029" i="76" s="1"/>
  <c r="E1411" i="76"/>
  <c r="G1411" i="76" s="1"/>
  <c r="H1411" i="76" s="1"/>
  <c r="E1146" i="76"/>
  <c r="G1146" i="76" s="1"/>
  <c r="H1146" i="76" s="1"/>
  <c r="E979" i="76"/>
  <c r="G979" i="76" s="1"/>
  <c r="H979" i="76" s="1"/>
  <c r="E810" i="76"/>
  <c r="G810" i="76" s="1"/>
  <c r="H810" i="76" s="1"/>
  <c r="E118" i="76"/>
  <c r="G118" i="76" s="1"/>
  <c r="H118" i="76" s="1"/>
  <c r="E1231" i="76"/>
  <c r="G1231" i="76" s="1"/>
  <c r="H1231" i="76" s="1"/>
  <c r="E884" i="76"/>
  <c r="G884" i="76" s="1"/>
  <c r="H884" i="76" s="1"/>
  <c r="E244" i="76"/>
  <c r="G244" i="76" s="1"/>
  <c r="H244" i="76" s="1"/>
  <c r="E588" i="76"/>
  <c r="G588" i="76" s="1"/>
  <c r="H588" i="76" s="1"/>
  <c r="E631" i="76"/>
  <c r="G631" i="76" s="1"/>
  <c r="H631" i="76" s="1"/>
  <c r="E371" i="76"/>
  <c r="G371" i="76" s="1"/>
  <c r="H371" i="76" s="1"/>
  <c r="E22" i="76"/>
  <c r="G22" i="76" s="1"/>
  <c r="H22" i="76" s="1"/>
  <c r="E79" i="76"/>
  <c r="G79" i="76" s="1"/>
  <c r="H79" i="76" s="1"/>
  <c r="E825" i="76"/>
  <c r="G825" i="76" s="1"/>
  <c r="H825" i="76" s="1"/>
  <c r="E1203" i="76"/>
  <c r="G1203" i="76" s="1"/>
  <c r="H1203" i="76" s="1"/>
  <c r="E1395" i="76"/>
  <c r="G1395" i="76" s="1"/>
  <c r="H1395" i="76" s="1"/>
  <c r="E1321" i="76"/>
  <c r="G1321" i="76" s="1"/>
  <c r="H1321" i="76" s="1"/>
  <c r="E1141" i="76"/>
  <c r="G1141" i="76" s="1"/>
  <c r="H1141" i="76" s="1"/>
  <c r="E929" i="76"/>
  <c r="G929" i="76" s="1"/>
  <c r="H929" i="76" s="1"/>
  <c r="E956" i="76"/>
  <c r="G956" i="76" s="1"/>
  <c r="H956" i="76" s="1"/>
  <c r="E958" i="76"/>
  <c r="G958" i="76" s="1"/>
  <c r="H958" i="76" s="1"/>
  <c r="E747" i="76"/>
  <c r="G747" i="76" s="1"/>
  <c r="H747" i="76" s="1"/>
  <c r="E795" i="76"/>
  <c r="G795" i="76" s="1"/>
  <c r="H795" i="76" s="1"/>
  <c r="E779" i="76"/>
  <c r="G779" i="76" s="1"/>
  <c r="H779" i="76" s="1"/>
  <c r="E684" i="76"/>
  <c r="G684" i="76" s="1"/>
  <c r="H684" i="76" s="1"/>
  <c r="E709" i="76"/>
  <c r="G709" i="76" s="1"/>
  <c r="H709" i="76" s="1"/>
  <c r="E780" i="76"/>
  <c r="G780" i="76" s="1"/>
  <c r="H780" i="76" s="1"/>
  <c r="E737" i="76"/>
  <c r="G737" i="76" s="1"/>
  <c r="H737" i="76" s="1"/>
  <c r="E752" i="76"/>
  <c r="G752" i="76" s="1"/>
  <c r="H752" i="76" s="1"/>
  <c r="E427" i="76"/>
  <c r="G427" i="76" s="1"/>
  <c r="H427" i="76" s="1"/>
  <c r="E171" i="76"/>
  <c r="G171" i="76" s="1"/>
  <c r="H171" i="76" s="1"/>
  <c r="E1162" i="76"/>
  <c r="G1162" i="76" s="1"/>
  <c r="H1162" i="76" s="1"/>
  <c r="E1427" i="76"/>
  <c r="G1427" i="76" s="1"/>
  <c r="H1427" i="76" s="1"/>
  <c r="E1314" i="76"/>
  <c r="G1314" i="76" s="1"/>
  <c r="H1314" i="76" s="1"/>
  <c r="E1123" i="76"/>
  <c r="G1123" i="76" s="1"/>
  <c r="H1123" i="76" s="1"/>
  <c r="E926" i="76"/>
  <c r="G926" i="76" s="1"/>
  <c r="H926" i="76" s="1"/>
  <c r="E889" i="76"/>
  <c r="G889" i="76" s="1"/>
  <c r="H889" i="76" s="1"/>
  <c r="E910" i="76"/>
  <c r="G910" i="76" s="1"/>
  <c r="H910" i="76" s="1"/>
  <c r="E428" i="76"/>
  <c r="G428" i="76" s="1"/>
  <c r="H428" i="76" s="1"/>
  <c r="E733" i="76"/>
  <c r="G733" i="76" s="1"/>
  <c r="H733" i="76" s="1"/>
  <c r="E660" i="76"/>
  <c r="G660" i="76" s="1"/>
  <c r="H660" i="76" s="1"/>
  <c r="E355" i="76"/>
  <c r="G355" i="76" s="1"/>
  <c r="H355" i="76" s="1"/>
  <c r="E632" i="76"/>
  <c r="G632" i="76" s="1"/>
  <c r="H632" i="76" s="1"/>
  <c r="E739" i="76"/>
  <c r="G739" i="76" s="1"/>
  <c r="H739" i="76" s="1"/>
  <c r="E705" i="76"/>
  <c r="G705" i="76" s="1"/>
  <c r="H705" i="76" s="1"/>
  <c r="E688" i="76"/>
  <c r="G688" i="76" s="1"/>
  <c r="H688" i="76" s="1"/>
  <c r="E494" i="76"/>
  <c r="G494" i="76" s="1"/>
  <c r="H494" i="76" s="1"/>
  <c r="E120" i="76"/>
  <c r="G120" i="76" s="1"/>
  <c r="H120" i="76" s="1"/>
  <c r="E1510" i="76"/>
  <c r="G1510" i="76" s="1"/>
  <c r="H1510" i="76" s="1"/>
  <c r="E755" i="76"/>
  <c r="G755" i="76" s="1"/>
  <c r="H755" i="76" s="1"/>
  <c r="E845" i="76"/>
  <c r="G845" i="76" s="1"/>
  <c r="H845" i="76" s="1"/>
  <c r="E1496" i="76"/>
  <c r="G1496" i="76" s="1"/>
  <c r="H1496" i="76" s="1"/>
  <c r="E1269" i="76"/>
  <c r="G1269" i="76" s="1"/>
  <c r="H1269" i="76" s="1"/>
  <c r="E1439" i="76"/>
  <c r="G1439" i="76" s="1"/>
  <c r="H1439" i="76" s="1"/>
  <c r="E1453" i="76"/>
  <c r="G1453" i="76" s="1"/>
  <c r="H1453" i="76" s="1"/>
  <c r="E1204" i="76"/>
  <c r="G1204" i="76" s="1"/>
  <c r="H1204" i="76" s="1"/>
  <c r="E1350" i="76"/>
  <c r="G1350" i="76" s="1"/>
  <c r="H1350" i="76" s="1"/>
  <c r="E1243" i="76"/>
  <c r="G1243" i="76" s="1"/>
  <c r="H1243" i="76" s="1"/>
  <c r="E1351" i="76"/>
  <c r="G1351" i="76" s="1"/>
  <c r="H1351" i="76" s="1"/>
  <c r="E1052" i="76"/>
  <c r="G1052" i="76" s="1"/>
  <c r="H1052" i="76" s="1"/>
  <c r="E1044" i="76"/>
  <c r="G1044" i="76" s="1"/>
  <c r="H1044" i="76" s="1"/>
  <c r="E1478" i="76"/>
  <c r="G1478" i="76" s="1"/>
  <c r="H1478" i="76" s="1"/>
  <c r="E1485" i="76"/>
  <c r="G1485" i="76" s="1"/>
  <c r="H1485" i="76" s="1"/>
  <c r="E1158" i="76"/>
  <c r="G1158" i="76" s="1"/>
  <c r="H1158" i="76" s="1"/>
  <c r="E957" i="76"/>
  <c r="G957" i="76" s="1"/>
  <c r="H957" i="76" s="1"/>
  <c r="E1051" i="76"/>
  <c r="G1051" i="76" s="1"/>
  <c r="H1051" i="76" s="1"/>
  <c r="E1349" i="76"/>
  <c r="G1349" i="76" s="1"/>
  <c r="H1349" i="76" s="1"/>
  <c r="E998" i="76"/>
  <c r="G998" i="76" s="1"/>
  <c r="H998" i="76" s="1"/>
  <c r="E1279" i="76"/>
  <c r="G1279" i="76" s="1"/>
  <c r="H1279" i="76" s="1"/>
  <c r="E1493" i="76"/>
  <c r="G1493" i="76" s="1"/>
  <c r="H1493" i="76" s="1"/>
  <c r="E1341" i="76"/>
  <c r="G1341" i="76" s="1"/>
  <c r="H1341" i="76" s="1"/>
  <c r="E1085" i="76"/>
  <c r="G1085" i="76" s="1"/>
  <c r="H1085" i="76" s="1"/>
  <c r="E1357" i="76"/>
  <c r="G1357" i="76" s="1"/>
  <c r="H1357" i="76" s="1"/>
  <c r="E1406" i="76"/>
  <c r="G1406" i="76" s="1"/>
  <c r="H1406" i="76" s="1"/>
  <c r="E1480" i="76"/>
  <c r="G1480" i="76" s="1"/>
  <c r="H1480" i="76" s="1"/>
  <c r="E1179" i="76"/>
  <c r="G1179" i="76" s="1"/>
  <c r="H1179" i="76" s="1"/>
  <c r="E1011" i="76"/>
  <c r="G1011" i="76" s="1"/>
  <c r="H1011" i="76" s="1"/>
  <c r="E1455" i="76"/>
  <c r="G1455" i="76" s="1"/>
  <c r="H1455" i="76" s="1"/>
  <c r="E261" i="76"/>
  <c r="G261" i="76" s="1"/>
  <c r="H261" i="76" s="1"/>
  <c r="E1046" i="76"/>
  <c r="G1046" i="76" s="1"/>
  <c r="H1046" i="76" s="1"/>
  <c r="E1273" i="76"/>
  <c r="G1273" i="76" s="1"/>
  <c r="H1273" i="76" s="1"/>
  <c r="E1163" i="76"/>
  <c r="G1163" i="76" s="1"/>
  <c r="H1163" i="76" s="1"/>
  <c r="E1389" i="76"/>
  <c r="G1389" i="76" s="1"/>
  <c r="H1389" i="76" s="1"/>
  <c r="E1438" i="76"/>
  <c r="G1438" i="76" s="1"/>
  <c r="H1438" i="76" s="1"/>
  <c r="E1345" i="76"/>
  <c r="G1345" i="76" s="1"/>
  <c r="H1345" i="76" s="1"/>
  <c r="E1420" i="76"/>
  <c r="G1420" i="76" s="1"/>
  <c r="H1420" i="76" s="1"/>
  <c r="E971" i="76"/>
  <c r="G971" i="76" s="1"/>
  <c r="H971" i="76" s="1"/>
  <c r="E1284" i="76"/>
  <c r="G1284" i="76" s="1"/>
  <c r="H1284" i="76" s="1"/>
  <c r="E1318" i="76"/>
  <c r="G1318" i="76" s="1"/>
  <c r="H1318" i="76" s="1"/>
  <c r="E874" i="76"/>
  <c r="G874" i="76" s="1"/>
  <c r="H874" i="76" s="1"/>
  <c r="E1327" i="76"/>
  <c r="G1327" i="76" s="1"/>
  <c r="H1327" i="76" s="1"/>
  <c r="E966" i="76"/>
  <c r="G966" i="76" s="1"/>
  <c r="H966" i="76" s="1"/>
  <c r="E1414" i="76"/>
  <c r="G1414" i="76" s="1"/>
  <c r="H1414" i="76" s="1"/>
  <c r="E1465" i="76"/>
  <c r="G1465" i="76" s="1"/>
  <c r="H1465" i="76" s="1"/>
  <c r="E1476" i="76"/>
  <c r="G1476" i="76" s="1"/>
  <c r="H1476" i="76" s="1"/>
  <c r="E545" i="76"/>
  <c r="G545" i="76" s="1"/>
  <c r="H545" i="76" s="1"/>
  <c r="G585" i="76"/>
  <c r="H585" i="76" s="1"/>
  <c r="G1030" i="76"/>
  <c r="H1030" i="76" s="1"/>
  <c r="G634" i="76"/>
  <c r="H634" i="76" s="1"/>
  <c r="G1483" i="76"/>
  <c r="H1483" i="76" s="1"/>
  <c r="G515" i="76"/>
  <c r="H515" i="76" s="1"/>
  <c r="G41" i="76"/>
  <c r="H41" i="76" s="1"/>
  <c r="G817" i="76"/>
  <c r="H817" i="76" s="1"/>
  <c r="G774" i="76"/>
  <c r="H774" i="76" s="1"/>
  <c r="G854" i="76"/>
  <c r="H854" i="76" s="1"/>
  <c r="G190" i="76"/>
  <c r="H190" i="76" s="1"/>
  <c r="G1368" i="76"/>
  <c r="H1368" i="76" s="1"/>
  <c r="G1304" i="76"/>
  <c r="H1304" i="76" s="1"/>
  <c r="G1290" i="76"/>
  <c r="H1290" i="76" s="1"/>
  <c r="G346" i="76"/>
  <c r="H346" i="76" s="1"/>
  <c r="G725" i="76"/>
  <c r="H725" i="76" s="1"/>
  <c r="G331" i="76"/>
  <c r="H331" i="76" s="1"/>
  <c r="G46" i="76"/>
  <c r="H46" i="76" s="1"/>
  <c r="G1007" i="76"/>
  <c r="H1007" i="76" s="1"/>
  <c r="G194" i="76"/>
  <c r="H194" i="76" s="1"/>
  <c r="G485" i="76"/>
  <c r="H485" i="76" s="1"/>
  <c r="G525" i="76"/>
  <c r="H525" i="76" s="1"/>
  <c r="G745" i="76"/>
  <c r="H745" i="76" s="1"/>
  <c r="G619" i="76"/>
  <c r="H619" i="76" s="1"/>
  <c r="G1276" i="76"/>
  <c r="H1276" i="76" s="1"/>
  <c r="G526" i="76"/>
  <c r="H526" i="76" s="1"/>
  <c r="G728" i="76"/>
  <c r="H728" i="76" s="1"/>
  <c r="G412" i="76"/>
  <c r="H412" i="76" s="1"/>
  <c r="G732" i="76"/>
  <c r="H732" i="76" s="1"/>
  <c r="G555" i="76"/>
  <c r="H555" i="76" s="1"/>
  <c r="G164" i="76"/>
  <c r="H164" i="76" s="1"/>
  <c r="G199" i="76"/>
  <c r="H199" i="76" s="1"/>
  <c r="G1021" i="76"/>
  <c r="H1021" i="76" s="1"/>
  <c r="G37" i="76"/>
  <c r="H37" i="76" s="1"/>
  <c r="G520" i="76"/>
  <c r="H520" i="76" s="1"/>
  <c r="G532" i="76"/>
  <c r="H532" i="76" s="1"/>
  <c r="G1110" i="76"/>
  <c r="H1110" i="76" s="1"/>
  <c r="G778" i="76"/>
  <c r="H778" i="76" s="1"/>
  <c r="G486" i="76"/>
  <c r="H486" i="76" s="1"/>
  <c r="G300" i="76"/>
  <c r="H300" i="76" s="1"/>
  <c r="G271" i="76"/>
  <c r="H271" i="76" s="1"/>
  <c r="G1331" i="76"/>
  <c r="H1331" i="76" s="1"/>
  <c r="G898" i="76"/>
  <c r="H898" i="76" s="1"/>
  <c r="G167" i="76"/>
  <c r="H167" i="76" s="1"/>
  <c r="G1197" i="76"/>
  <c r="H1197" i="76" s="1"/>
  <c r="G222" i="76"/>
  <c r="H222" i="76" s="1"/>
  <c r="H32" i="68"/>
  <c r="H27" i="68"/>
  <c r="K29" i="68" s="1"/>
  <c r="G177" i="76"/>
  <c r="H177" i="76" s="1"/>
  <c r="G616" i="76"/>
  <c r="H616" i="76" s="1"/>
  <c r="G787" i="76"/>
  <c r="H787" i="76" s="1"/>
  <c r="G661" i="76"/>
  <c r="H661" i="76" s="1"/>
  <c r="G1466" i="76"/>
  <c r="H1466" i="76" s="1"/>
  <c r="H35" i="72"/>
  <c r="V35" i="72" s="1"/>
  <c r="F35" i="72"/>
  <c r="G35" i="72"/>
  <c r="U35" i="72" s="1"/>
  <c r="H36" i="72"/>
  <c r="G345" i="76"/>
  <c r="H345" i="76" s="1"/>
  <c r="G297" i="76"/>
  <c r="H297" i="76" s="1"/>
  <c r="G1075" i="76"/>
  <c r="H1075" i="76" s="1"/>
  <c r="G490" i="76"/>
  <c r="H490" i="76" s="1"/>
  <c r="G311" i="76"/>
  <c r="H311" i="76" s="1"/>
  <c r="G1323" i="76"/>
  <c r="H1323" i="76" s="1"/>
  <c r="H46" i="68"/>
  <c r="H41" i="68"/>
  <c r="K43" i="68" s="1"/>
  <c r="G397" i="76"/>
  <c r="O12" i="76" s="1"/>
  <c r="P12" i="76" s="1"/>
  <c r="G1326" i="76"/>
  <c r="H1326" i="76" s="1"/>
  <c r="G369" i="76"/>
  <c r="H369" i="76" s="1"/>
  <c r="G1353" i="76"/>
  <c r="H1353" i="76" s="1"/>
  <c r="F17" i="72"/>
  <c r="G17" i="72"/>
  <c r="U17" i="72" s="1"/>
  <c r="G125" i="76"/>
  <c r="H125" i="76" s="1"/>
  <c r="G1402" i="76"/>
  <c r="H1402" i="76" s="1"/>
  <c r="G890" i="76"/>
  <c r="H890" i="76" s="1"/>
  <c r="G1320" i="76"/>
  <c r="H1320" i="76" s="1"/>
  <c r="G1354" i="76"/>
  <c r="H1354" i="76" s="1"/>
  <c r="H28" i="72"/>
  <c r="H27" i="72"/>
  <c r="V27" i="72" s="1"/>
  <c r="F27" i="72"/>
  <c r="G27" i="72"/>
  <c r="U27" i="72" s="1"/>
  <c r="G1207" i="76"/>
  <c r="H1207" i="76" s="1"/>
  <c r="G673" i="76"/>
  <c r="H673" i="76" s="1"/>
  <c r="G18" i="72"/>
  <c r="U18" i="72" s="1"/>
  <c r="F18" i="72"/>
  <c r="M11" i="72"/>
  <c r="R11" i="72"/>
  <c r="E13" i="63" s="1"/>
  <c r="I21" i="72"/>
  <c r="W21" i="72" s="1"/>
  <c r="G21" i="72"/>
  <c r="U21" i="72" s="1"/>
  <c r="H21" i="72"/>
  <c r="V21" i="72" s="1"/>
  <c r="F21" i="72"/>
  <c r="H22" i="72"/>
  <c r="H15" i="68"/>
  <c r="K16" i="68" s="1"/>
  <c r="X21" i="68" s="1"/>
  <c r="X22" i="68" s="1"/>
  <c r="Y22" i="68" s="1"/>
  <c r="G68" i="76"/>
  <c r="H68" i="76" s="1"/>
  <c r="G1377" i="76"/>
  <c r="H1377" i="76" s="1"/>
  <c r="AJ7" i="68"/>
  <c r="AM7" i="68"/>
  <c r="AL7" i="68"/>
  <c r="AK7" i="68"/>
  <c r="H5" i="68"/>
  <c r="R10" i="72"/>
  <c r="E12" i="63" s="1"/>
  <c r="M10" i="72"/>
  <c r="G749" i="76"/>
  <c r="H749" i="76" s="1"/>
  <c r="AM8" i="68"/>
  <c r="F5" i="67" s="1"/>
  <c r="AJ8" i="68"/>
  <c r="C5" i="67" s="1"/>
  <c r="AL8" i="68"/>
  <c r="E5" i="67" s="1"/>
  <c r="AK8" i="68"/>
  <c r="D5" i="67" s="1"/>
  <c r="S13" i="72" l="1"/>
  <c r="K27" i="68"/>
  <c r="K28" i="68" s="1"/>
  <c r="K30" i="68"/>
  <c r="K32" i="68" s="1"/>
  <c r="K17" i="68"/>
  <c r="K18" i="68" s="1"/>
  <c r="O13" i="76"/>
  <c r="P13" i="76" s="1"/>
  <c r="P14" i="76" s="1"/>
  <c r="O14" i="76" s="1"/>
  <c r="H1136" i="76"/>
  <c r="N13" i="76" s="1"/>
  <c r="H82" i="76"/>
  <c r="N11" i="76" s="1"/>
  <c r="H397" i="76"/>
  <c r="N12" i="76" s="1"/>
  <c r="R12" i="72"/>
  <c r="E14" i="63" s="1"/>
  <c r="M12" i="72"/>
  <c r="AA12" i="72" s="1"/>
  <c r="K41" i="68"/>
  <c r="K42" i="68" s="1"/>
  <c r="K44" i="68"/>
  <c r="K46" i="68" s="1"/>
  <c r="Z21" i="68"/>
  <c r="Z22" i="68" s="1"/>
  <c r="AA22" i="68" s="1"/>
  <c r="V21" i="68"/>
  <c r="V22" i="68" s="1"/>
  <c r="W22" i="68" s="1"/>
  <c r="V36" i="72"/>
  <c r="S36" i="72" s="1"/>
  <c r="E36" i="72"/>
  <c r="R36" i="72" s="1"/>
  <c r="E38" i="63" s="1"/>
  <c r="E27" i="72"/>
  <c r="R27" i="72" s="1"/>
  <c r="F29" i="63" s="1"/>
  <c r="T27" i="72"/>
  <c r="S27" i="72" s="1"/>
  <c r="T17" i="72"/>
  <c r="S17" i="72" s="1"/>
  <c r="E17" i="72"/>
  <c r="R17" i="72" s="1"/>
  <c r="E19" i="63" s="1"/>
  <c r="T35" i="72"/>
  <c r="S35" i="72" s="1"/>
  <c r="E35" i="72"/>
  <c r="E28" i="72"/>
  <c r="R28" i="72" s="1"/>
  <c r="E30" i="63" s="1"/>
  <c r="V28" i="72"/>
  <c r="S28" i="72" s="1"/>
  <c r="E21" i="72"/>
  <c r="T21" i="72"/>
  <c r="S21" i="72" s="1"/>
  <c r="AA11" i="72"/>
  <c r="T18" i="72"/>
  <c r="S18" i="72" s="1"/>
  <c r="E18" i="72"/>
  <c r="R18" i="72" s="1"/>
  <c r="E20" i="63" s="1"/>
  <c r="M14" i="72"/>
  <c r="AA10" i="72"/>
  <c r="H3" i="68"/>
  <c r="K4" i="68" s="1"/>
  <c r="X4" i="68" s="1"/>
  <c r="E22" i="72"/>
  <c r="R22" i="72" s="1"/>
  <c r="E24" i="63" s="1"/>
  <c r="V22" i="72"/>
  <c r="S22" i="72" s="1"/>
  <c r="Y21" i="68"/>
  <c r="U21" i="68" l="1"/>
  <c r="V23" i="68" s="1"/>
  <c r="Z38" i="68"/>
  <c r="Z39" i="68" s="1"/>
  <c r="AA39" i="68" s="1"/>
  <c r="AA40" i="68" s="1"/>
  <c r="X38" i="68"/>
  <c r="X39" i="68" s="1"/>
  <c r="Y39" i="68" s="1"/>
  <c r="Y40" i="68" s="1"/>
  <c r="V38" i="68"/>
  <c r="V39" i="68" s="1"/>
  <c r="W39" i="68" s="1"/>
  <c r="W40" i="68" s="1"/>
  <c r="V57" i="68"/>
  <c r="V58" i="68" s="1"/>
  <c r="W58" i="68" s="1"/>
  <c r="K5" i="68"/>
  <c r="K6" i="68" s="1"/>
  <c r="U40" i="68"/>
  <c r="AA21" i="68"/>
  <c r="Z57" i="68"/>
  <c r="Z58" i="68" s="1"/>
  <c r="AA58" i="68" s="1"/>
  <c r="AA59" i="68" s="1"/>
  <c r="W21" i="68"/>
  <c r="X57" i="68"/>
  <c r="X58" i="68" s="1"/>
  <c r="Y58" i="68" s="1"/>
  <c r="Y59" i="68" s="1"/>
  <c r="U59" i="68"/>
  <c r="W59" i="68"/>
  <c r="V59" i="68"/>
  <c r="Z4" i="68"/>
  <c r="Z5" i="68" s="1"/>
  <c r="AA5" i="68" s="1"/>
  <c r="N12" i="72"/>
  <c r="R35" i="72"/>
  <c r="F37" i="63" s="1"/>
  <c r="S40" i="72"/>
  <c r="X5" i="68"/>
  <c r="Y5" i="68" s="1"/>
  <c r="Y4" i="68"/>
  <c r="AA14" i="72"/>
  <c r="Z14" i="72" s="1"/>
  <c r="L14" i="72"/>
  <c r="Y14" i="72" s="1"/>
  <c r="V4" i="68"/>
  <c r="S19" i="72"/>
  <c r="S33" i="72"/>
  <c r="R21" i="72"/>
  <c r="E23" i="63" s="1"/>
  <c r="O11" i="72"/>
  <c r="AC11" i="72" s="1"/>
  <c r="N11" i="72"/>
  <c r="O10" i="72"/>
  <c r="AC10" i="72" s="1"/>
  <c r="N10" i="72"/>
  <c r="Z59" i="68" l="1"/>
  <c r="AE59" i="68" s="1"/>
  <c r="X40" i="68"/>
  <c r="AD39" i="68" s="1"/>
  <c r="W23" i="68"/>
  <c r="AE22" i="68" s="1"/>
  <c r="X23" i="68"/>
  <c r="V40" i="68"/>
  <c r="AE38" i="68" s="1"/>
  <c r="U23" i="68"/>
  <c r="AE21" i="68" s="1"/>
  <c r="Y23" i="68"/>
  <c r="AA23" i="68"/>
  <c r="Z23" i="68"/>
  <c r="Z40" i="68"/>
  <c r="AF40" i="68" s="1"/>
  <c r="AA4" i="68"/>
  <c r="U4" i="68"/>
  <c r="U6" i="68" s="1"/>
  <c r="AG37" i="68"/>
  <c r="AF37" i="68"/>
  <c r="AE37" i="68"/>
  <c r="AD37" i="68"/>
  <c r="X59" i="68"/>
  <c r="AG58" i="68" s="1"/>
  <c r="AE57" i="68"/>
  <c r="AD57" i="68"/>
  <c r="AF57" i="68"/>
  <c r="AG57" i="68"/>
  <c r="AG56" i="68"/>
  <c r="AF56" i="68"/>
  <c r="AD56" i="68"/>
  <c r="AE56" i="68"/>
  <c r="AB12" i="72"/>
  <c r="Z12" i="72" s="1"/>
  <c r="L12" i="72"/>
  <c r="Y12" i="72" s="1"/>
  <c r="V5" i="68"/>
  <c r="W5" i="68" s="1"/>
  <c r="W4" i="68"/>
  <c r="AB10" i="72"/>
  <c r="Z10" i="72" s="1"/>
  <c r="L10" i="72"/>
  <c r="R17" i="63"/>
  <c r="R28" i="63"/>
  <c r="R25" i="63"/>
  <c r="AB11" i="72"/>
  <c r="Z11" i="72" s="1"/>
  <c r="L11" i="72"/>
  <c r="Y11" i="72" s="1"/>
  <c r="AF59" i="68" l="1"/>
  <c r="AG59" i="68"/>
  <c r="AG60" i="68" s="1"/>
  <c r="AD59" i="68"/>
  <c r="AG39" i="68"/>
  <c r="AG21" i="68"/>
  <c r="AE39" i="68"/>
  <c r="AF39" i="68"/>
  <c r="AD24" i="68"/>
  <c r="AF21" i="68"/>
  <c r="AD22" i="68"/>
  <c r="AF22" i="68"/>
  <c r="AG22" i="68"/>
  <c r="AF24" i="68"/>
  <c r="AE23" i="68"/>
  <c r="AG38" i="68"/>
  <c r="AD23" i="68"/>
  <c r="AG24" i="68"/>
  <c r="AE24" i="68"/>
  <c r="AF23" i="68"/>
  <c r="AF38" i="68"/>
  <c r="AD38" i="68"/>
  <c r="AD21" i="68"/>
  <c r="AG23" i="68"/>
  <c r="AE40" i="68"/>
  <c r="AG40" i="68"/>
  <c r="AD40" i="68"/>
  <c r="X6" i="68"/>
  <c r="Z6" i="68"/>
  <c r="AA6" i="68"/>
  <c r="Y6" i="68"/>
  <c r="W6" i="68"/>
  <c r="V6" i="68"/>
  <c r="AF58" i="68"/>
  <c r="AD58" i="68"/>
  <c r="AE58" i="68"/>
  <c r="AE60" i="68" s="1"/>
  <c r="R23" i="63"/>
  <c r="R15" i="63"/>
  <c r="R14" i="63"/>
  <c r="R22" i="63"/>
  <c r="M13" i="72"/>
  <c r="Y10" i="72"/>
  <c r="AF4" i="68"/>
  <c r="AD4" i="68"/>
  <c r="AG4" i="68"/>
  <c r="AE4" i="68"/>
  <c r="AF60" i="68" l="1"/>
  <c r="AL58" i="68" s="1"/>
  <c r="AD60" i="68"/>
  <c r="AJ58" i="68" s="1"/>
  <c r="AF41" i="68"/>
  <c r="AL39" i="68" s="1"/>
  <c r="AE41" i="68"/>
  <c r="AK38" i="68" s="1"/>
  <c r="AF25" i="68"/>
  <c r="AL20" i="68" s="1"/>
  <c r="AE25" i="68"/>
  <c r="AK21" i="68" s="1"/>
  <c r="AD25" i="68"/>
  <c r="AJ21" i="68" s="1"/>
  <c r="AG25" i="68"/>
  <c r="AM21" i="68" s="1"/>
  <c r="AG41" i="68"/>
  <c r="AM36" i="68" s="1"/>
  <c r="AD41" i="68"/>
  <c r="AJ38" i="68" s="1"/>
  <c r="AD5" i="68"/>
  <c r="AF6" i="68"/>
  <c r="AE7" i="68"/>
  <c r="AE6" i="68"/>
  <c r="AE5" i="68"/>
  <c r="AD6" i="68"/>
  <c r="AG7" i="68"/>
  <c r="AG6" i="68"/>
  <c r="AF7" i="68"/>
  <c r="AG5" i="68"/>
  <c r="AF5" i="68"/>
  <c r="AD7" i="68"/>
  <c r="AM56" i="68"/>
  <c r="AM55" i="68"/>
  <c r="AM57" i="68"/>
  <c r="AM58" i="68"/>
  <c r="AK58" i="68"/>
  <c r="AK57" i="68"/>
  <c r="AK56" i="68"/>
  <c r="AK55" i="68"/>
  <c r="L13" i="72"/>
  <c r="AA13" i="72"/>
  <c r="Z13" i="72" s="1"/>
  <c r="R13" i="63"/>
  <c r="R21" i="63"/>
  <c r="AL55" i="68" l="1"/>
  <c r="AL56" i="68"/>
  <c r="AL57" i="68"/>
  <c r="AL21" i="68"/>
  <c r="AJ22" i="68"/>
  <c r="AJ20" i="68"/>
  <c r="AJ56" i="68"/>
  <c r="AJ57" i="68"/>
  <c r="AJ55" i="68"/>
  <c r="AL22" i="68"/>
  <c r="AL36" i="68"/>
  <c r="AL38" i="68"/>
  <c r="AJ19" i="68"/>
  <c r="AL37" i="68"/>
  <c r="AK36" i="68"/>
  <c r="AK39" i="68"/>
  <c r="AK37" i="68"/>
  <c r="AL19" i="68"/>
  <c r="AK22" i="68"/>
  <c r="AK19" i="68"/>
  <c r="AJ39" i="68"/>
  <c r="AJ37" i="68"/>
  <c r="AK20" i="68"/>
  <c r="AJ36" i="68"/>
  <c r="AM19" i="68"/>
  <c r="AM37" i="68"/>
  <c r="AM39" i="68"/>
  <c r="AM22" i="68"/>
  <c r="AM20" i="68"/>
  <c r="AM38" i="68"/>
  <c r="AF8" i="68"/>
  <c r="AL3" i="68" s="1"/>
  <c r="AD8" i="68"/>
  <c r="AJ5" i="68" s="1"/>
  <c r="AE8" i="68"/>
  <c r="AK5" i="68" s="1"/>
  <c r="AG8" i="68"/>
  <c r="AM5" i="68" s="1"/>
  <c r="AM64" i="68"/>
  <c r="F30" i="67" s="1"/>
  <c r="AM62" i="68"/>
  <c r="F28" i="67" s="1"/>
  <c r="AM61" i="68"/>
  <c r="F27" i="67" s="1"/>
  <c r="AM63" i="68"/>
  <c r="F29" i="67" s="1"/>
  <c r="AK63" i="68"/>
  <c r="D29" i="67" s="1"/>
  <c r="AK62" i="68"/>
  <c r="D28" i="67" s="1"/>
  <c r="AK61" i="68"/>
  <c r="AK64" i="68"/>
  <c r="D30" i="67" s="1"/>
  <c r="Y13" i="72"/>
  <c r="M15" i="72"/>
  <c r="AL64" i="68" l="1"/>
  <c r="E30" i="67" s="1"/>
  <c r="AL61" i="68"/>
  <c r="AL63" i="68"/>
  <c r="E29" i="67" s="1"/>
  <c r="AL62" i="68"/>
  <c r="E28" i="67" s="1"/>
  <c r="AJ64" i="68"/>
  <c r="C30" i="67" s="1"/>
  <c r="D21" i="83" s="1"/>
  <c r="J22" i="83" s="1"/>
  <c r="AJ45" i="68"/>
  <c r="C19" i="67" s="1"/>
  <c r="I7" i="83" s="1"/>
  <c r="J18" i="83" s="1"/>
  <c r="AJ28" i="68"/>
  <c r="AJ62" i="68"/>
  <c r="C28" i="67" s="1"/>
  <c r="D19" i="83" s="1"/>
  <c r="E19" i="83" s="1"/>
  <c r="AL28" i="68"/>
  <c r="AL27" i="68"/>
  <c r="AL25" i="68"/>
  <c r="AJ26" i="68"/>
  <c r="AL44" i="68"/>
  <c r="E18" i="67" s="1"/>
  <c r="AJ25" i="68"/>
  <c r="AJ27" i="68"/>
  <c r="AL26" i="68"/>
  <c r="AJ63" i="68"/>
  <c r="C29" i="67" s="1"/>
  <c r="D20" i="83" s="1"/>
  <c r="E20" i="83" s="1"/>
  <c r="AJ61" i="68"/>
  <c r="C27" i="67" s="1"/>
  <c r="D18" i="83" s="1"/>
  <c r="J19" i="83" s="1"/>
  <c r="AM27" i="68"/>
  <c r="AL43" i="68"/>
  <c r="E17" i="67" s="1"/>
  <c r="AK43" i="68"/>
  <c r="D17" i="67" s="1"/>
  <c r="AK45" i="68"/>
  <c r="D19" i="67" s="1"/>
  <c r="AL45" i="68"/>
  <c r="E19" i="67" s="1"/>
  <c r="AL42" i="68"/>
  <c r="E16" i="67" s="1"/>
  <c r="AK44" i="68"/>
  <c r="D18" i="67" s="1"/>
  <c r="AK27" i="68"/>
  <c r="AK42" i="68"/>
  <c r="D16" i="67" s="1"/>
  <c r="AK28" i="68"/>
  <c r="AM28" i="68"/>
  <c r="AK25" i="68"/>
  <c r="AK26" i="68"/>
  <c r="AM44" i="68"/>
  <c r="F18" i="67" s="1"/>
  <c r="AJ43" i="68"/>
  <c r="C17" i="67" s="1"/>
  <c r="I5" i="83" s="1"/>
  <c r="J16" i="83" s="1"/>
  <c r="AJ42" i="68"/>
  <c r="C16" i="67" s="1"/>
  <c r="I4" i="83" s="1"/>
  <c r="AM26" i="68"/>
  <c r="AK6" i="68"/>
  <c r="AJ44" i="68"/>
  <c r="C18" i="67" s="1"/>
  <c r="I6" i="83" s="1"/>
  <c r="J17" i="83" s="1"/>
  <c r="AM25" i="68"/>
  <c r="AM42" i="68"/>
  <c r="F16" i="67" s="1"/>
  <c r="AM45" i="68"/>
  <c r="F19" i="67" s="1"/>
  <c r="AM43" i="68"/>
  <c r="F17" i="67" s="1"/>
  <c r="AL4" i="68"/>
  <c r="AL6" i="68"/>
  <c r="AL5" i="68"/>
  <c r="AJ6" i="68"/>
  <c r="AJ3" i="68"/>
  <c r="AJ4" i="68"/>
  <c r="AK4" i="68"/>
  <c r="AM6" i="68"/>
  <c r="AM3" i="68"/>
  <c r="AM4" i="68"/>
  <c r="AK3" i="68"/>
  <c r="AM67" i="68"/>
  <c r="D27" i="67"/>
  <c r="AK67" i="68"/>
  <c r="AA15" i="72"/>
  <c r="Z15" i="72" s="1"/>
  <c r="L15" i="72"/>
  <c r="Y15" i="72" s="1"/>
  <c r="R24" i="63"/>
  <c r="R16" i="63"/>
  <c r="AL67" i="68" l="1"/>
  <c r="E32" i="67" s="1"/>
  <c r="E27" i="67"/>
  <c r="J20" i="83"/>
  <c r="AL31" i="68"/>
  <c r="AL32" i="68" s="1"/>
  <c r="AR25" i="68" s="1"/>
  <c r="AR26" i="68" s="1"/>
  <c r="AR27" i="68" s="1"/>
  <c r="AJ31" i="68"/>
  <c r="AJ32" i="68" s="1"/>
  <c r="AP25" i="68" s="1"/>
  <c r="E18" i="83"/>
  <c r="E22" i="83" s="1"/>
  <c r="AJ67" i="68"/>
  <c r="C32" i="67" s="1"/>
  <c r="J21" i="83"/>
  <c r="D22" i="83"/>
  <c r="J6" i="83"/>
  <c r="AK48" i="68"/>
  <c r="AK49" i="68" s="1"/>
  <c r="D23" i="67" s="1"/>
  <c r="AK11" i="68"/>
  <c r="D8" i="67" s="1"/>
  <c r="AL48" i="68"/>
  <c r="AL49" i="68" s="1"/>
  <c r="E23" i="67" s="1"/>
  <c r="AK31" i="68"/>
  <c r="AK32" i="68" s="1"/>
  <c r="AQ25" i="68" s="1"/>
  <c r="AJ48" i="68"/>
  <c r="C22" i="67" s="1"/>
  <c r="J5" i="83"/>
  <c r="AM31" i="68"/>
  <c r="AM32" i="68" s="1"/>
  <c r="AS25" i="68" s="1"/>
  <c r="AM11" i="68"/>
  <c r="F8" i="67" s="1"/>
  <c r="AM48" i="68"/>
  <c r="F22" i="67" s="1"/>
  <c r="AJ9" i="68"/>
  <c r="C6" i="67" s="1"/>
  <c r="AL10" i="68"/>
  <c r="E7" i="67" s="1"/>
  <c r="AM10" i="68"/>
  <c r="F7" i="67" s="1"/>
  <c r="AJ11" i="68"/>
  <c r="C8" i="67" s="1"/>
  <c r="AJ10" i="68"/>
  <c r="C7" i="67" s="1"/>
  <c r="AJ12" i="68"/>
  <c r="C9" i="67" s="1"/>
  <c r="AM9" i="68"/>
  <c r="F6" i="67" s="1"/>
  <c r="AL11" i="68"/>
  <c r="E8" i="67" s="1"/>
  <c r="AK9" i="68"/>
  <c r="D6" i="67" s="1"/>
  <c r="AL9" i="68"/>
  <c r="E6" i="67" s="1"/>
  <c r="AK12" i="68"/>
  <c r="D9" i="67" s="1"/>
  <c r="AL12" i="68"/>
  <c r="E9" i="67" s="1"/>
  <c r="AK10" i="68"/>
  <c r="D7" i="67" s="1"/>
  <c r="AM12" i="68"/>
  <c r="F9" i="67" s="1"/>
  <c r="I8" i="83"/>
  <c r="J15" i="83"/>
  <c r="J4" i="83"/>
  <c r="AM68" i="68"/>
  <c r="F32" i="67"/>
  <c r="D32" i="67"/>
  <c r="AK68" i="68"/>
  <c r="AL68" i="68" l="1"/>
  <c r="L15" i="63" s="1"/>
  <c r="AR34" i="68"/>
  <c r="AJ68" i="68"/>
  <c r="C33" i="67" s="1"/>
  <c r="D22" i="67"/>
  <c r="E22" i="67"/>
  <c r="AJ49" i="68"/>
  <c r="C23" i="67" s="1"/>
  <c r="J8" i="83"/>
  <c r="AM49" i="68"/>
  <c r="F23" i="67" s="1"/>
  <c r="D6" i="83"/>
  <c r="E6" i="83" s="1"/>
  <c r="D5" i="83"/>
  <c r="E5" i="83" s="1"/>
  <c r="AJ14" i="68"/>
  <c r="C11" i="67" s="1"/>
  <c r="D4" i="83"/>
  <c r="E4" i="83" s="1"/>
  <c r="D7" i="83"/>
  <c r="AL14" i="68"/>
  <c r="E11" i="67" s="1"/>
  <c r="D12" i="83"/>
  <c r="E12" i="83" s="1"/>
  <c r="D14" i="83"/>
  <c r="D11" i="83"/>
  <c r="D13" i="83"/>
  <c r="AK14" i="68"/>
  <c r="AK15" i="68" s="1"/>
  <c r="K13" i="63" s="1"/>
  <c r="AM14" i="68"/>
  <c r="F11" i="67" s="1"/>
  <c r="AQ30" i="68"/>
  <c r="AQ31" i="68" s="1"/>
  <c r="AQ32" i="68" s="1"/>
  <c r="AR30" i="68"/>
  <c r="AR31" i="68" s="1"/>
  <c r="AR32" i="68" s="1"/>
  <c r="M15" i="63"/>
  <c r="AM73" i="68"/>
  <c r="F33" i="67"/>
  <c r="AS43" i="68"/>
  <c r="AS44" i="68" s="1"/>
  <c r="AS45" i="68" s="1"/>
  <c r="K15" i="63"/>
  <c r="D33" i="67"/>
  <c r="AK73" i="68"/>
  <c r="AQ43" i="68"/>
  <c r="AQ44" i="68" s="1"/>
  <c r="AQ45" i="68" s="1"/>
  <c r="AS26" i="68"/>
  <c r="AS27" i="68" s="1"/>
  <c r="AS34" i="68"/>
  <c r="AQ34" i="68"/>
  <c r="AQ26" i="68"/>
  <c r="AQ27" i="68" s="1"/>
  <c r="AP34" i="68"/>
  <c r="AP26" i="68"/>
  <c r="AP27" i="68" s="1"/>
  <c r="AR43" i="68" l="1"/>
  <c r="AR44" i="68" s="1"/>
  <c r="AR45" i="68" s="1"/>
  <c r="AL73" i="68"/>
  <c r="E33" i="67"/>
  <c r="AJ73" i="68"/>
  <c r="AP43" i="68"/>
  <c r="AP44" i="68" s="1"/>
  <c r="AP45" i="68" s="1"/>
  <c r="J15" i="63"/>
  <c r="AP30" i="68"/>
  <c r="AP31" i="68" s="1"/>
  <c r="AP32" i="68" s="1"/>
  <c r="AJ15" i="68"/>
  <c r="AJ50" i="68" s="1"/>
  <c r="AJ72" i="68" s="1"/>
  <c r="J14" i="83"/>
  <c r="J12" i="83"/>
  <c r="K21" i="63"/>
  <c r="AS30" i="68"/>
  <c r="AS31" i="68" s="1"/>
  <c r="AS32" i="68" s="1"/>
  <c r="AK50" i="68"/>
  <c r="AK72" i="68" s="1"/>
  <c r="J11" i="83"/>
  <c r="D8" i="83"/>
  <c r="E8" i="83"/>
  <c r="AL15" i="68"/>
  <c r="L13" i="63" s="1"/>
  <c r="D15" i="83"/>
  <c r="J13" i="83"/>
  <c r="E11" i="83"/>
  <c r="AK71" i="68"/>
  <c r="E13" i="83"/>
  <c r="D11" i="67"/>
  <c r="D12" i="67"/>
  <c r="AM15" i="68"/>
  <c r="M13" i="63" s="1"/>
  <c r="M21" i="63" s="1"/>
  <c r="M23" i="63"/>
  <c r="K23" i="63"/>
  <c r="L23" i="63"/>
  <c r="J13" i="63" l="1"/>
  <c r="J21" i="63" s="1"/>
  <c r="J23" i="63"/>
  <c r="K14" i="63"/>
  <c r="K16" i="63" s="1"/>
  <c r="K29" i="63" s="1"/>
  <c r="J14" i="63"/>
  <c r="J22" i="63" s="1"/>
  <c r="C12" i="67"/>
  <c r="AJ71" i="68"/>
  <c r="AJ74" i="68" s="1"/>
  <c r="E12" i="67"/>
  <c r="AL50" i="68"/>
  <c r="AL72" i="68" s="1"/>
  <c r="L21" i="63"/>
  <c r="AL71" i="68"/>
  <c r="E15" i="83"/>
  <c r="AK74" i="68"/>
  <c r="AM71" i="68"/>
  <c r="F12" i="67"/>
  <c r="AM50" i="68"/>
  <c r="M14" i="63" s="1"/>
  <c r="AL74" i="68" l="1"/>
  <c r="K22" i="63"/>
  <c r="J16" i="63"/>
  <c r="J29" i="63" s="1"/>
  <c r="L14" i="63"/>
  <c r="AM72" i="68"/>
  <c r="AM74" i="68" s="1"/>
  <c r="M22" i="63"/>
  <c r="M16" i="63"/>
  <c r="J24" i="63"/>
  <c r="K24" i="63" l="1"/>
  <c r="L22" i="63"/>
  <c r="L16" i="63"/>
  <c r="H12" i="77" s="1"/>
  <c r="G12" i="77"/>
  <c r="M29" i="63"/>
  <c r="M24" i="63"/>
  <c r="J30" i="63"/>
  <c r="L24" i="63" l="1"/>
  <c r="H10" i="77" s="1"/>
  <c r="L29" i="63"/>
  <c r="K30" i="63"/>
  <c r="J31" i="63"/>
  <c r="M30" i="63"/>
  <c r="H14" i="77" l="1"/>
  <c r="G14" i="77"/>
  <c r="K31" i="63"/>
  <c r="L30" i="63"/>
  <c r="G18" i="77" s="1"/>
  <c r="G10" i="77"/>
  <c r="M31" i="63"/>
  <c r="F7" i="77" l="1"/>
  <c r="F4" i="77" s="1"/>
  <c r="H18" i="77"/>
  <c r="L31" i="63"/>
  <c r="H16" i="77" l="1"/>
  <c r="G16" i="77"/>
</calcChain>
</file>

<file path=xl/comments1.xml><?xml version="1.0" encoding="utf-8"?>
<comments xmlns="http://schemas.openxmlformats.org/spreadsheetml/2006/main">
  <authors>
    <author>test</author>
  </authors>
  <commentList>
    <comment ref="F28" authorId="0">
      <text>
        <r>
          <rPr>
            <b/>
            <sz val="9"/>
            <color indexed="81"/>
            <rFont val="Tahoma"/>
            <family val="2"/>
          </rPr>
          <t>Includes CLIN 3412 (4G 500MB Pooled)</t>
        </r>
      </text>
    </comment>
    <comment ref="F29" authorId="0">
      <text>
        <r>
          <rPr>
            <b/>
            <sz val="9"/>
            <color indexed="81"/>
            <rFont val="Tahoma"/>
            <family val="2"/>
          </rPr>
          <t>Includes CLIN 3413 (4G 5GB Pooled)</t>
        </r>
      </text>
    </comment>
    <comment ref="F30" authorId="0">
      <text>
        <r>
          <rPr>
            <b/>
            <sz val="9"/>
            <color indexed="81"/>
            <rFont val="Tahoma"/>
            <family val="2"/>
          </rPr>
          <t>Includes CLIN 3414 (4G Unlimited)</t>
        </r>
      </text>
    </comment>
  </commentList>
</comments>
</file>

<file path=xl/comments2.xml><?xml version="1.0" encoding="utf-8"?>
<comments xmlns="http://schemas.openxmlformats.org/spreadsheetml/2006/main">
  <authors>
    <author>test</author>
    <author>GRSGary</author>
  </authors>
  <commentList>
    <comment ref="C12" authorId="0">
      <text>
        <r>
          <rPr>
            <b/>
            <u/>
            <sz val="12"/>
            <color indexed="81"/>
            <rFont val="Tahoma"/>
            <family val="2"/>
          </rPr>
          <t>Include</t>
        </r>
        <r>
          <rPr>
            <b/>
            <sz val="12"/>
            <color indexed="81"/>
            <rFont val="Tahoma"/>
            <family val="2"/>
          </rPr>
          <t xml:space="preserve"> Devices for </t>
        </r>
        <r>
          <rPr>
            <b/>
            <u/>
            <sz val="12"/>
            <color indexed="81"/>
            <rFont val="Tahoma"/>
            <family val="2"/>
          </rPr>
          <t>Pooling</t>
        </r>
        <r>
          <rPr>
            <b/>
            <sz val="12"/>
            <color indexed="81"/>
            <rFont val="Tahoma"/>
            <family val="2"/>
          </rPr>
          <t xml:space="preserve">, </t>
        </r>
        <r>
          <rPr>
            <b/>
            <u/>
            <sz val="12"/>
            <color indexed="81"/>
            <rFont val="Tahoma"/>
            <family val="2"/>
          </rPr>
          <t>Unlimited,</t>
        </r>
        <r>
          <rPr>
            <b/>
            <sz val="12"/>
            <color indexed="81"/>
            <rFont val="Tahoma"/>
            <family val="2"/>
          </rPr>
          <t xml:space="preserve"> and </t>
        </r>
        <r>
          <rPr>
            <b/>
            <u/>
            <sz val="12"/>
            <color indexed="81"/>
            <rFont val="Tahoma"/>
            <family val="2"/>
          </rPr>
          <t>Metered</t>
        </r>
        <r>
          <rPr>
            <b/>
            <sz val="12"/>
            <color indexed="81"/>
            <rFont val="Tahoma"/>
            <family val="2"/>
          </rPr>
          <t xml:space="preserve"> Plans</t>
        </r>
      </text>
    </comment>
    <comment ref="C13" authorId="0">
      <text>
        <r>
          <rPr>
            <b/>
            <u/>
            <sz val="12"/>
            <color indexed="81"/>
            <rFont val="Tahoma"/>
            <family val="2"/>
          </rPr>
          <t>Include</t>
        </r>
        <r>
          <rPr>
            <b/>
            <sz val="12"/>
            <color indexed="81"/>
            <rFont val="Tahoma"/>
            <family val="2"/>
          </rPr>
          <t xml:space="preserve"> Devices for </t>
        </r>
        <r>
          <rPr>
            <b/>
            <u/>
            <sz val="12"/>
            <color indexed="81"/>
            <rFont val="Tahoma"/>
            <family val="2"/>
          </rPr>
          <t>Pooling</t>
        </r>
        <r>
          <rPr>
            <b/>
            <sz val="12"/>
            <color indexed="81"/>
            <rFont val="Tahoma"/>
            <family val="2"/>
          </rPr>
          <t xml:space="preserve">, </t>
        </r>
        <r>
          <rPr>
            <b/>
            <u/>
            <sz val="12"/>
            <color indexed="81"/>
            <rFont val="Tahoma"/>
            <family val="2"/>
          </rPr>
          <t>Unlimited,</t>
        </r>
        <r>
          <rPr>
            <b/>
            <sz val="12"/>
            <color indexed="81"/>
            <rFont val="Tahoma"/>
            <family val="2"/>
          </rPr>
          <t xml:space="preserve"> and </t>
        </r>
        <r>
          <rPr>
            <b/>
            <u/>
            <sz val="12"/>
            <color indexed="81"/>
            <rFont val="Tahoma"/>
            <family val="2"/>
          </rPr>
          <t>Metered</t>
        </r>
        <r>
          <rPr>
            <b/>
            <sz val="12"/>
            <color indexed="81"/>
            <rFont val="Tahoma"/>
            <family val="2"/>
          </rPr>
          <t xml:space="preserve"> Plans</t>
        </r>
      </text>
    </comment>
    <comment ref="C14" authorId="0">
      <text>
        <r>
          <rPr>
            <b/>
            <u/>
            <sz val="12"/>
            <color indexed="81"/>
            <rFont val="Tahoma"/>
            <family val="2"/>
          </rPr>
          <t>Include</t>
        </r>
        <r>
          <rPr>
            <b/>
            <sz val="12"/>
            <color indexed="81"/>
            <rFont val="Tahoma"/>
            <family val="2"/>
          </rPr>
          <t xml:space="preserve"> Devices for </t>
        </r>
        <r>
          <rPr>
            <b/>
            <u/>
            <sz val="12"/>
            <color indexed="81"/>
            <rFont val="Tahoma"/>
            <family val="2"/>
          </rPr>
          <t>Pooling</t>
        </r>
        <r>
          <rPr>
            <b/>
            <sz val="12"/>
            <color indexed="81"/>
            <rFont val="Tahoma"/>
            <family val="2"/>
          </rPr>
          <t xml:space="preserve">, </t>
        </r>
        <r>
          <rPr>
            <b/>
            <u/>
            <sz val="12"/>
            <color indexed="81"/>
            <rFont val="Tahoma"/>
            <family val="2"/>
          </rPr>
          <t>Unlimited,</t>
        </r>
        <r>
          <rPr>
            <b/>
            <sz val="12"/>
            <color indexed="81"/>
            <rFont val="Tahoma"/>
            <family val="2"/>
          </rPr>
          <t xml:space="preserve"> and </t>
        </r>
        <r>
          <rPr>
            <b/>
            <u/>
            <sz val="12"/>
            <color indexed="81"/>
            <rFont val="Tahoma"/>
            <family val="2"/>
          </rPr>
          <t>Metered</t>
        </r>
        <r>
          <rPr>
            <b/>
            <sz val="12"/>
            <color indexed="81"/>
            <rFont val="Tahoma"/>
            <family val="2"/>
          </rPr>
          <t xml:space="preserve"> Plans</t>
        </r>
      </text>
    </comment>
    <comment ref="I16" authorId="0">
      <text>
        <r>
          <rPr>
            <b/>
            <sz val="12"/>
            <color indexed="81"/>
            <rFont val="Tahoma"/>
            <family val="2"/>
          </rPr>
          <t xml:space="preserve">Weighted Average of the Estimated Costs using the BPAs
Computed as: 
1.  The </t>
        </r>
        <r>
          <rPr>
            <b/>
            <u/>
            <sz val="12"/>
            <color indexed="81"/>
            <rFont val="Tahoma"/>
            <family val="2"/>
          </rPr>
          <t>overall sum</t>
        </r>
        <r>
          <rPr>
            <b/>
            <sz val="12"/>
            <color indexed="81"/>
            <rFont val="Tahoma"/>
            <family val="2"/>
          </rPr>
          <t xml:space="preserve"> of the number of each type of plan </t>
        </r>
        <r>
          <rPr>
            <b/>
            <u/>
            <sz val="12"/>
            <color indexed="81"/>
            <rFont val="Tahoma"/>
            <family val="2"/>
          </rPr>
          <t>multiplied</t>
        </r>
        <r>
          <rPr>
            <b/>
            <sz val="12"/>
            <color indexed="81"/>
            <rFont val="Tahoma"/>
            <family val="2"/>
          </rPr>
          <t xml:space="preserve"> by the estimated price of that plan 
2.  Then dividing the overall sum (from above) by the total number of all types of plans</t>
        </r>
      </text>
    </comment>
    <comment ref="I17" authorId="0">
      <text>
        <r>
          <rPr>
            <b/>
            <sz val="12"/>
            <color indexed="81"/>
            <rFont val="Tahoma"/>
            <family val="2"/>
          </rPr>
          <t>Weighted Average of Costs from Existing Plans
Computed as: 
1.  The overall sum of the number of each type of plan multiplied by the estimated price of that plan 
2.  Then dividing the overall sum (from above) by the total number of all types of plans</t>
        </r>
      </text>
    </comment>
    <comment ref="C18" authorId="0">
      <text>
        <r>
          <rPr>
            <b/>
            <sz val="12"/>
            <color indexed="81"/>
            <rFont val="Tahoma"/>
            <family val="2"/>
          </rPr>
          <t xml:space="preserve">The Average Monthly Costs for "Voice Only" devices should include the following:
- Average domestic monthly recurring service costs
- Overage
These numbers should </t>
        </r>
        <r>
          <rPr>
            <b/>
            <u/>
            <sz val="12"/>
            <color indexed="81"/>
            <rFont val="Tahoma"/>
            <family val="2"/>
          </rPr>
          <t>exclude</t>
        </r>
        <r>
          <rPr>
            <b/>
            <sz val="12"/>
            <color indexed="81"/>
            <rFont val="Tahoma"/>
            <family val="2"/>
          </rPr>
          <t xml:space="preserve"> taxes, contractor fees, international charges, zero usage devices, and feature costs.  If you do not have this data, please contact your Office of the CIO or your current contractor(s) to get this data. 
Note:  To determine the average, gather data for the past year's costs, sum the costs for each device, and divide by 12 (if the values are on an annual basis). Finally divide that number by the number of the total "Voice Only" devices.
</t>
        </r>
      </text>
    </comment>
    <comment ref="C19" authorId="0">
      <text>
        <r>
          <rPr>
            <b/>
            <sz val="12"/>
            <color indexed="81"/>
            <rFont val="Tahoma"/>
            <family val="2"/>
          </rPr>
          <t xml:space="preserve">The Average Monthly Costs for "Voice and Data" devices should include the following:
- Average domestic monthly recurring service costs
- Overage
- Tethering
These numbers should </t>
        </r>
        <r>
          <rPr>
            <b/>
            <u/>
            <sz val="12"/>
            <color indexed="81"/>
            <rFont val="Tahoma"/>
            <family val="2"/>
          </rPr>
          <t>exclude</t>
        </r>
        <r>
          <rPr>
            <b/>
            <sz val="12"/>
            <color indexed="81"/>
            <rFont val="Tahoma"/>
            <family val="2"/>
          </rPr>
          <t xml:space="preserve"> taxes, contractor fees, international charges, zero usage devices, and features other than tethering.  If you do not have this data, please contact your Office of the CIO or your current contractor(s) to get this data.</t>
        </r>
      </text>
    </comment>
    <comment ref="C20" authorId="0">
      <text>
        <r>
          <rPr>
            <b/>
            <sz val="12"/>
            <color indexed="81"/>
            <rFont val="Tahoma"/>
            <family val="2"/>
          </rPr>
          <t xml:space="preserve">The Average Monthly Costs for "Data Only" devices should include the following:
- Average domestic monthly recurring service costs
- Overage
These numbers should </t>
        </r>
        <r>
          <rPr>
            <b/>
            <u/>
            <sz val="12"/>
            <color indexed="81"/>
            <rFont val="Tahoma"/>
            <family val="2"/>
          </rPr>
          <t>exclude</t>
        </r>
        <r>
          <rPr>
            <b/>
            <sz val="12"/>
            <color indexed="81"/>
            <rFont val="Tahoma"/>
            <family val="2"/>
          </rPr>
          <t xml:space="preserve"> taxes, contractor fees, international charges, zero usage devices, and feature costs.  If you do not have this data, please contact your Office of the CIO or your current contractor(s) to get this data.  </t>
        </r>
      </text>
    </comment>
    <comment ref="C23" authorId="0">
      <text>
        <r>
          <rPr>
            <b/>
            <sz val="12"/>
            <color indexed="81"/>
            <rFont val="Tahoma"/>
            <family val="2"/>
          </rPr>
          <t xml:space="preserve">The actual average minutes used per month, </t>
        </r>
        <r>
          <rPr>
            <b/>
            <u/>
            <sz val="12"/>
            <color indexed="81"/>
            <rFont val="Tahoma"/>
            <family val="2"/>
          </rPr>
          <t>excluding</t>
        </r>
        <r>
          <rPr>
            <b/>
            <sz val="12"/>
            <color indexed="81"/>
            <rFont val="Tahoma"/>
            <family val="2"/>
          </rPr>
          <t xml:space="preserve"> minutes from unlimited and metered plans.
Note: Average Minutes per Pooled Device plus the Additional Allowance % cannot exceed 900 minutes.</t>
        </r>
      </text>
    </comment>
    <comment ref="C24" authorId="0">
      <text>
        <r>
          <rPr>
            <b/>
            <sz val="12"/>
            <color indexed="81"/>
            <rFont val="Tahoma"/>
            <family val="2"/>
          </rPr>
          <t xml:space="preserve">Enter additional allowance percentage to allow for unexpected usage exceeding the required minutes.  This adds to </t>
        </r>
        <r>
          <rPr>
            <b/>
            <i/>
            <sz val="12"/>
            <color indexed="81"/>
            <rFont val="Tahoma"/>
            <family val="2"/>
          </rPr>
          <t>"Average Minutes per Pooled Device"</t>
        </r>
        <r>
          <rPr>
            <b/>
            <sz val="12"/>
            <color indexed="81"/>
            <rFont val="Tahoma"/>
            <family val="2"/>
          </rPr>
          <t xml:space="preserve"> to help avoid expensive overage minutes.
Note: Average Minutes per Pooled Device plus the Additional Allowance % cannot exceed 900 minutes.</t>
        </r>
      </text>
    </comment>
    <comment ref="C25" authorId="0">
      <text>
        <r>
          <rPr>
            <b/>
            <sz val="12"/>
            <color indexed="81"/>
            <rFont val="Tahoma"/>
            <family val="2"/>
          </rPr>
          <t>This is the number of users likely to significantly exceed 900 minutes per month.  The optimal amount of minutes that are used per month before choosing unlimited plans vary by contractor and is partially dependent upon the price of a 900 minute plan and the price of an unlimited plan.
The number of Unlimited and Metered Voice Plans cannot exceed the total number of Voice Only Devices.</t>
        </r>
      </text>
    </comment>
    <comment ref="C26" authorId="0">
      <text>
        <r>
          <rPr>
            <b/>
            <sz val="12"/>
            <color indexed="81"/>
            <rFont val="Tahoma"/>
            <family val="2"/>
          </rPr>
          <t>Number of devices that will be used infrequently such that the cost of a metered plan is expected to be less than that of a pooled plan.  Determine the optimal amount of minutes that are used per month before choosing metered plans.  Metered plans will vary by contractor.</t>
        </r>
      </text>
    </comment>
    <comment ref="C27" authorId="1">
      <text>
        <r>
          <rPr>
            <b/>
            <sz val="12"/>
            <color indexed="81"/>
            <rFont val="Tahoma"/>
            <family val="2"/>
          </rPr>
          <t xml:space="preserve">The actual average </t>
        </r>
        <r>
          <rPr>
            <b/>
            <u/>
            <sz val="12"/>
            <color indexed="81"/>
            <rFont val="Tahoma"/>
            <family val="2"/>
          </rPr>
          <t>minutes</t>
        </r>
        <r>
          <rPr>
            <b/>
            <sz val="12"/>
            <color indexed="81"/>
            <rFont val="Tahoma"/>
            <family val="2"/>
          </rPr>
          <t xml:space="preserve"> used per device per month for Metered plans</t>
        </r>
      </text>
    </comment>
    <comment ref="C28" authorId="1">
      <text>
        <r>
          <rPr>
            <b/>
            <sz val="12"/>
            <color indexed="81"/>
            <rFont val="Tahoma"/>
            <family val="2"/>
          </rPr>
          <t xml:space="preserve">The actual average number of </t>
        </r>
        <r>
          <rPr>
            <b/>
            <u/>
            <sz val="12"/>
            <color indexed="81"/>
            <rFont val="Tahoma"/>
            <family val="2"/>
          </rPr>
          <t>texts</t>
        </r>
        <r>
          <rPr>
            <b/>
            <sz val="12"/>
            <color indexed="81"/>
            <rFont val="Tahoma"/>
            <family val="2"/>
          </rPr>
          <t xml:space="preserve"> used per device per month for Metered plans</t>
        </r>
      </text>
    </comment>
    <comment ref="C29" authorId="0">
      <text>
        <r>
          <rPr>
            <b/>
            <u/>
            <sz val="12"/>
            <color indexed="81"/>
            <rFont val="Tahoma"/>
            <family val="2"/>
          </rPr>
          <t xml:space="preserve">Do not </t>
        </r>
        <r>
          <rPr>
            <b/>
            <sz val="12"/>
            <color indexed="81"/>
            <rFont val="Tahoma"/>
            <family val="2"/>
          </rPr>
          <t xml:space="preserve">include Data (GB/MB) from Unlimited and Metered plans
If needed, use the dropdown menu on the adjacent to the right cell (in cell E27) to toggle between Data Units GB and MB. 
Alternatively use the sample conversion chart given below to assist you to determine and enter the proper value:
1,000 MB=1 GB
500 MB=0.5 GB
250 MB=0.25 GB
35 MB=0.035 GB
Note:  Average Data per Pooled Device + Additional Allowance % cannot exceed 5 GB or 5,000 MB.
</t>
        </r>
      </text>
    </comment>
    <comment ref="C30" authorId="0">
      <text>
        <r>
          <rPr>
            <b/>
            <sz val="12"/>
            <color indexed="81"/>
            <rFont val="Tahoma"/>
            <family val="2"/>
          </rPr>
          <t>Enter percentage to allow for unexpected additional data usage.  This adds to "Average Data per Pooled Device" number to help avoid expensive data overage.  
Note: The overage charges may vary significantly between the contractors.  Therefore, the additional allowance desired may vary between contractors.
Note:  Average Data per Pooled Device + Additional Allowance % cannot exceed 5 GB or 5,000 MB.</t>
        </r>
      </text>
    </comment>
    <comment ref="C31" authorId="0">
      <text>
        <r>
          <rPr>
            <b/>
            <sz val="12"/>
            <color indexed="81"/>
            <rFont val="Tahoma"/>
            <family val="2"/>
          </rPr>
          <t>Number of users likely to significantly exceed 5 GBs of data per month. The optimal amount of GBs of data that are used per month before choosing unlimited plans vary by contractor and is partially dependent upon the price of a 5 GB plan and the price of an unlimited plan.
The number of Unlimited and Metered Data add-on plans cannot exceed the total number of Voice &amp; Data Devices (Smartphones).</t>
        </r>
      </text>
    </comment>
    <comment ref="I31" authorId="0">
      <text>
        <r>
          <rPr>
            <b/>
            <sz val="12"/>
            <color indexed="81"/>
            <rFont val="Tahoma"/>
            <family val="2"/>
          </rPr>
          <t xml:space="preserve">Positive numbers (in %) demonstrate savings over the existing plans.  Negative numbers indicate no savings over the existing plans for the </t>
        </r>
        <r>
          <rPr>
            <b/>
            <u/>
            <sz val="12"/>
            <color indexed="81"/>
            <rFont val="Tahoma"/>
            <family val="2"/>
          </rPr>
          <t>entered input data.</t>
        </r>
      </text>
    </comment>
    <comment ref="C32" authorId="0">
      <text>
        <r>
          <rPr>
            <b/>
            <sz val="12"/>
            <color indexed="81"/>
            <rFont val="Tahoma"/>
            <family val="2"/>
          </rPr>
          <t>Number of devices that are or will be rarely used and not likely to significantly exceed 50MB of data usage per month.  The optimal amount of MBs that are used per month before choosing metered plans will vary by contractor.
All metered data add-on plans must include a metered voice plan.</t>
        </r>
      </text>
    </comment>
    <comment ref="C33" authorId="1">
      <text>
        <r>
          <rPr>
            <b/>
            <sz val="12"/>
            <color indexed="81"/>
            <rFont val="Tahoma"/>
            <family val="2"/>
          </rPr>
          <t xml:space="preserve">The actual average </t>
        </r>
        <r>
          <rPr>
            <b/>
            <u/>
            <sz val="12"/>
            <color indexed="81"/>
            <rFont val="Tahoma"/>
            <family val="2"/>
          </rPr>
          <t>Data</t>
        </r>
        <r>
          <rPr>
            <b/>
            <sz val="12"/>
            <color indexed="81"/>
            <rFont val="Tahoma"/>
            <family val="2"/>
          </rPr>
          <t xml:space="preserve"> used per device per month for Metered plans</t>
        </r>
      </text>
    </comment>
    <comment ref="C34" authorId="0">
      <text>
        <r>
          <rPr>
            <b/>
            <sz val="12"/>
            <color indexed="81"/>
            <rFont val="Tahoma"/>
            <family val="2"/>
          </rPr>
          <t>Tethering: Connecting a computer or tablet to a cellular phone via a cable or wireless connection to obtain cellular connectivity.  Enter number of devices needed with this feature.</t>
        </r>
      </text>
    </comment>
    <comment ref="C37" authorId="0">
      <text>
        <r>
          <rPr>
            <b/>
            <u/>
            <sz val="12"/>
            <color indexed="81"/>
            <rFont val="Tahoma"/>
            <family val="2"/>
          </rPr>
          <t>Do not</t>
        </r>
        <r>
          <rPr>
            <b/>
            <sz val="12"/>
            <color indexed="81"/>
            <rFont val="Tahoma"/>
            <family val="2"/>
          </rPr>
          <t xml:space="preserve"> include Data (GB/MB) from Unlimited and Metered plans
Use the dropdown menu on the adjacent to the right cell (in cell E35) to toggle between Data Units GB and MB. 
Note:  Average Data per Pooled Device + Additional Allowance % cannot exceed 5 GB or 5,000 MB.</t>
        </r>
      </text>
    </comment>
    <comment ref="C38" authorId="0">
      <text>
        <r>
          <rPr>
            <b/>
            <sz val="12"/>
            <color indexed="81"/>
            <rFont val="Tahoma"/>
            <family val="2"/>
          </rPr>
          <t>Enter additional percentage to allow for unexpected data usage.  This adds to "Average Data per Pooled Device" to help avoid expensive data overage.   
Note: These overage charges may vary significantly between the contractors.  Therefore, the additional allowance desired may vary between contractors.
Note:  Average Data per Pooled Device + Additional Allowance % cannot exceed 5 GB or 5,000 MB.</t>
        </r>
      </text>
    </comment>
    <comment ref="C39" authorId="0">
      <text>
        <r>
          <rPr>
            <b/>
            <sz val="12"/>
            <color indexed="81"/>
            <rFont val="Tahoma"/>
            <family val="2"/>
          </rPr>
          <t>Number of users likely to significantly exceed 5 GBs of data per month. The optimal amount of GBs that are used per month before choosing unlimited plans vary by contractor and is partially dependent upon the price of a 5 GB plan and the price of an unlimited plan.</t>
        </r>
      </text>
    </comment>
    <comment ref="C40" authorId="0">
      <text>
        <r>
          <rPr>
            <b/>
            <sz val="12"/>
            <color indexed="81"/>
            <rFont val="Tahoma"/>
            <family val="2"/>
          </rPr>
          <t>Number of devices that are rarely used and not likely to significantly exceed 50MB of data usage per month.  The optimal amount of MBs that are used per month before choosing metered plans will vary by contractor.</t>
        </r>
      </text>
    </comment>
    <comment ref="C41" authorId="1">
      <text>
        <r>
          <rPr>
            <b/>
            <sz val="12"/>
            <color indexed="81"/>
            <rFont val="Tahoma"/>
            <family val="2"/>
          </rPr>
          <t xml:space="preserve">The actual average </t>
        </r>
        <r>
          <rPr>
            <b/>
            <u/>
            <sz val="12"/>
            <color indexed="81"/>
            <rFont val="Tahoma"/>
            <family val="2"/>
          </rPr>
          <t>Data</t>
        </r>
        <r>
          <rPr>
            <b/>
            <sz val="12"/>
            <color indexed="81"/>
            <rFont val="Tahoma"/>
            <family val="2"/>
          </rPr>
          <t xml:space="preserve"> used per device per month for Metered plans</t>
        </r>
      </text>
    </comment>
    <comment ref="C43" authorId="0">
      <text>
        <r>
          <rPr>
            <b/>
            <sz val="12"/>
            <color indexed="81"/>
            <rFont val="Tahoma"/>
            <family val="2"/>
          </rPr>
          <t xml:space="preserve">Ensures that only pooling plans that are in relatively close proximity to each other are used.  Thus, if the average usage is 250 minutes, only the 100 minute and 400 minute plans would be used and not the 100 minute plan together with the 900 minute plan.
</t>
        </r>
        <r>
          <rPr>
            <b/>
            <i/>
            <sz val="12"/>
            <color indexed="81"/>
            <rFont val="Tahoma"/>
            <family val="2"/>
          </rPr>
          <t>This is particularly helpful if it is planned to include the number of each type of pooling plan in an RFQ instead of just the average usage per device.  Including the pricing plans in the RFQ will ensure that all contractors optimize their pricing for the same mixture of plans.</t>
        </r>
        <r>
          <rPr>
            <b/>
            <sz val="12"/>
            <color indexed="81"/>
            <rFont val="Tahoma"/>
            <family val="2"/>
          </rPr>
          <t xml:space="preserve">
</t>
        </r>
      </text>
    </comment>
    <comment ref="C45" authorId="0">
      <text>
        <r>
          <rPr>
            <sz val="12"/>
            <color indexed="81"/>
            <rFont val="Tahoma"/>
            <family val="2"/>
          </rPr>
          <t>Enter expected discount (including the % sign) expected from the contractor's FSSI-W BPA List Price based upon volume of business and other factors.</t>
        </r>
      </text>
    </comment>
    <comment ref="C46" authorId="0">
      <text>
        <r>
          <rPr>
            <sz val="12"/>
            <color indexed="81"/>
            <rFont val="Tahoma"/>
            <family val="2"/>
          </rPr>
          <t>Enter expected discount expected from BPA List Price based upon volume.</t>
        </r>
      </text>
    </comment>
    <comment ref="C47" authorId="0">
      <text>
        <r>
          <rPr>
            <sz val="12"/>
            <color indexed="81"/>
            <rFont val="Tahoma"/>
            <family val="2"/>
          </rPr>
          <t>Enter expected discount expected from BPA List Price based upon volume.</t>
        </r>
      </text>
    </comment>
    <comment ref="C48" authorId="0">
      <text>
        <r>
          <rPr>
            <sz val="12"/>
            <color indexed="81"/>
            <rFont val="Tahoma"/>
            <family val="2"/>
          </rPr>
          <t xml:space="preserve">Enter expected discount expected from BPA List Price based upon volume. </t>
        </r>
      </text>
    </comment>
  </commentList>
</comments>
</file>

<file path=xl/comments3.xml><?xml version="1.0" encoding="utf-8"?>
<comments xmlns="http://schemas.openxmlformats.org/spreadsheetml/2006/main">
  <authors>
    <author>test</author>
  </authors>
  <commentList>
    <comment ref="F28" authorId="0">
      <text>
        <r>
          <rPr>
            <b/>
            <sz val="9"/>
            <color indexed="81"/>
            <rFont val="Tahoma"/>
            <family val="2"/>
          </rPr>
          <t>Includes CLIN 3412 (4G 500MB Pooled)</t>
        </r>
      </text>
    </comment>
    <comment ref="F29" authorId="0">
      <text>
        <r>
          <rPr>
            <b/>
            <sz val="9"/>
            <color indexed="81"/>
            <rFont val="Tahoma"/>
            <family val="2"/>
          </rPr>
          <t>Includes CLIN 3413 (4G 5GB Pooled)</t>
        </r>
      </text>
    </comment>
    <comment ref="F30" authorId="0">
      <text>
        <r>
          <rPr>
            <b/>
            <sz val="9"/>
            <color indexed="81"/>
            <rFont val="Tahoma"/>
            <family val="2"/>
          </rPr>
          <t>Includes CLIN 3414 (4G Unlimited)</t>
        </r>
      </text>
    </comment>
  </commentList>
</comments>
</file>

<file path=xl/sharedStrings.xml><?xml version="1.0" encoding="utf-8"?>
<sst xmlns="http://schemas.openxmlformats.org/spreadsheetml/2006/main" count="1201" uniqueCount="341">
  <si>
    <t>Data Only</t>
  </si>
  <si>
    <t>Voice Only</t>
  </si>
  <si>
    <t>Tethering</t>
  </si>
  <si>
    <t>50 MB Pooled</t>
  </si>
  <si>
    <t>500 MB Pooled</t>
  </si>
  <si>
    <t>5 GB Pooled</t>
  </si>
  <si>
    <t>AT&amp;T</t>
  </si>
  <si>
    <t>T-Mobile</t>
  </si>
  <si>
    <t>Unlimited</t>
  </si>
  <si>
    <t>Plan</t>
  </si>
  <si>
    <t>Voice Only Devices</t>
  </si>
  <si>
    <t>Voice &amp; Data Devices (Smartphones)</t>
  </si>
  <si>
    <t>Devices</t>
  </si>
  <si>
    <t>Sprint</t>
  </si>
  <si>
    <t>VZ Wireless</t>
  </si>
  <si>
    <t>Average Minutes per Device</t>
  </si>
  <si>
    <t>Average GB per Device</t>
  </si>
  <si>
    <t xml:space="preserve">Voice &amp; Data </t>
  </si>
  <si>
    <t>Contingency for Pooled Minutes</t>
  </si>
  <si>
    <t>Contingency for Pooled GB</t>
  </si>
  <si>
    <t>Devices with Tethering Feature</t>
  </si>
  <si>
    <t>Data Only Devices (Tablets, etc.)</t>
  </si>
  <si>
    <t>% Savings</t>
  </si>
  <si>
    <t>N/A</t>
  </si>
  <si>
    <t>Savings per Device per Month</t>
  </si>
  <si>
    <t>Total Annual Savings</t>
  </si>
  <si>
    <t>Current Monthly Price per Plan</t>
  </si>
  <si>
    <t>Total Devices (from above)</t>
  </si>
  <si>
    <t>Total Annual Cost (from above)</t>
  </si>
  <si>
    <t>VzW &gt; 10,000</t>
  </si>
  <si>
    <t>VzW &gt; 20,000</t>
  </si>
  <si>
    <t>None</t>
  </si>
  <si>
    <t>Cellphones Needing Voice Only Plans</t>
  </si>
  <si>
    <t>Voice Plan Prices</t>
  </si>
  <si>
    <t>Vz Wireless</t>
  </si>
  <si>
    <t xml:space="preserve">Voice </t>
  </si>
  <si>
    <t>Number of Pooled Minutes Total</t>
  </si>
  <si>
    <t>Pooled Minutes Contingency %</t>
  </si>
  <si>
    <t>Total Mins</t>
  </si>
  <si>
    <t>Mins/Plan</t>
  </si>
  <si>
    <t>Number of Unlimited Plans Total</t>
  </si>
  <si>
    <t>Expected Overage Minutes Total</t>
  </si>
  <si>
    <t>Overage/min</t>
  </si>
  <si>
    <t>Overage (mins)</t>
  </si>
  <si>
    <t>Push to Talk</t>
  </si>
  <si>
    <t>TOTAL COST</t>
  </si>
  <si>
    <t>APPU</t>
  </si>
  <si>
    <t>VOICE and DATA ADD-On  Requirements</t>
  </si>
  <si>
    <t>2. a) VOICE w/ Data Add-Ons</t>
  </si>
  <si>
    <t>Smartphones Needing Voice and Data Add-On Plans</t>
  </si>
  <si>
    <t>2. b) DATA ADD-ON</t>
  </si>
  <si>
    <t>Data Add-On Prices</t>
  </si>
  <si>
    <t>Data Add-On</t>
  </si>
  <si>
    <t>A. Pooled Voice and Unlimited Plan</t>
  </si>
  <si>
    <t>Current APPU</t>
  </si>
  <si>
    <t>Pooled GB Total</t>
  </si>
  <si>
    <t>50 MB P</t>
  </si>
  <si>
    <t>APPU for  2:1 Mix. (400Min:100Min) Voice Plans and Unlimited Data</t>
  </si>
  <si>
    <t>Pooled GB Contingency %</t>
  </si>
  <si>
    <t>Total GB</t>
  </si>
  <si>
    <t>500 MB P</t>
  </si>
  <si>
    <t>FSSI Savings over Current APPU</t>
  </si>
  <si>
    <t>Number of Pooled Add-On Plans</t>
  </si>
  <si>
    <t>GB/Plan</t>
  </si>
  <si>
    <t>5 GB P</t>
  </si>
  <si>
    <t>FSSI % Savings over Current APPU</t>
  </si>
  <si>
    <t>Expected Overage GB Total</t>
  </si>
  <si>
    <t>Overage/GB</t>
  </si>
  <si>
    <t>Overage (GB)</t>
  </si>
  <si>
    <r>
      <rPr>
        <b/>
        <sz val="11"/>
        <color theme="1"/>
        <rFont val="Calibri"/>
        <family val="2"/>
        <scheme val="minor"/>
      </rPr>
      <t>B.</t>
    </r>
    <r>
      <rPr>
        <sz val="11"/>
        <color theme="1"/>
        <rFont val="Calibri"/>
        <family val="2"/>
        <scheme val="minor"/>
      </rPr>
      <t xml:space="preserve"> </t>
    </r>
    <r>
      <rPr>
        <b/>
        <sz val="11"/>
        <color theme="1"/>
        <rFont val="Calibri"/>
        <family val="2"/>
        <scheme val="minor"/>
      </rPr>
      <t>Pooled Voice and Pooled Data Add-on Plans;</t>
    </r>
    <r>
      <rPr>
        <sz val="11"/>
        <color theme="1"/>
        <rFont val="Calibri"/>
        <family val="2"/>
        <scheme val="minor"/>
      </rPr>
      <t xml:space="preserve">
.5 GB avg usage &amp; 10% contingency</t>
    </r>
  </si>
  <si>
    <t>Tethering (Feature)</t>
  </si>
  <si>
    <t>APPU Optimized by Vendor Plan</t>
  </si>
  <si>
    <t>Mo. Savings over Current APPU</t>
  </si>
  <si>
    <t>% Savings over Current APPU</t>
  </si>
  <si>
    <t>APPU w/Voice</t>
  </si>
  <si>
    <t>Option A Annual Spend</t>
  </si>
  <si>
    <t xml:space="preserve">Requirements: </t>
  </si>
  <si>
    <t>Data Only Plans for Smartphones and Broadband Cards</t>
  </si>
  <si>
    <t>Data Only Plans</t>
  </si>
  <si>
    <t>3. DATA ONLY</t>
  </si>
  <si>
    <t>Data Only Prices</t>
  </si>
  <si>
    <t>C. Straight BPA Unlimited Plans</t>
  </si>
  <si>
    <t>APPU for BPA Unlimited Data Plans</t>
  </si>
  <si>
    <t>Number of Pooled Data Only Plans</t>
  </si>
  <si>
    <t xml:space="preserve"> % Savings over Current APPU</t>
  </si>
  <si>
    <t>Number of Unlimited Data Only Plans</t>
  </si>
  <si>
    <r>
      <rPr>
        <b/>
        <sz val="11"/>
        <color theme="1"/>
        <rFont val="Calibri"/>
        <family val="2"/>
        <scheme val="minor"/>
      </rPr>
      <t>D. Pooled BPA Data Only Plans;</t>
    </r>
    <r>
      <rPr>
        <sz val="11"/>
        <color theme="1"/>
        <rFont val="Calibri"/>
        <family val="2"/>
        <scheme val="minor"/>
      </rPr>
      <t xml:space="preserve">
- 80% are Optimized w/ 1G avg &amp; 50% Cont.
- 20% are Unlimited Plans</t>
    </r>
  </si>
  <si>
    <t>Units</t>
  </si>
  <si>
    <t>Totals</t>
  </si>
  <si>
    <t>Devices using more than 900min/mo</t>
  </si>
  <si>
    <t>Devices using more than 5GB/mo</t>
  </si>
  <si>
    <t>Number of devices</t>
  </si>
  <si>
    <t>Devices using more than 500GB/mo</t>
  </si>
  <si>
    <t>Number of Unlimited Data Plans Desired</t>
  </si>
  <si>
    <t>Number of Unlimited Voice Plans Desired</t>
  </si>
  <si>
    <t>Usage for Data Only Devices</t>
  </si>
  <si>
    <t>Summary</t>
  </si>
  <si>
    <t>*Including plans with data add-on</t>
  </si>
  <si>
    <t>1. VOICE Only Plans</t>
  </si>
  <si>
    <t>Estimated BPA Costs (Current Year Prices Only)</t>
  </si>
  <si>
    <t>Number of Devices</t>
  </si>
  <si>
    <t>Data Only Devices (Wireless Broadband)</t>
  </si>
  <si>
    <t>Average Monthly Cost of Existing Plans (if applicable)</t>
  </si>
  <si>
    <t>Expected Savings Compared to Existing Plans (if applicable)</t>
  </si>
  <si>
    <t>100 min Pooled</t>
  </si>
  <si>
    <t>400 min Pooled</t>
  </si>
  <si>
    <t>900 min Pooled</t>
  </si>
  <si>
    <t>Metered Text</t>
  </si>
  <si>
    <t>Metered MB</t>
  </si>
  <si>
    <t>GSA and Noblis Proprietary</t>
  </si>
  <si>
    <t>Average Minutes per Pooled Device</t>
  </si>
  <si>
    <t>i</t>
  </si>
  <si>
    <t>Metered Plan (MRC)</t>
  </si>
  <si>
    <t>Estimated Annual Cost</t>
  </si>
  <si>
    <t>Voice Only Plans</t>
  </si>
  <si>
    <t>Data Add-On Plans</t>
  </si>
  <si>
    <t>Weighted Average Existing</t>
  </si>
  <si>
    <t>Total Existing</t>
  </si>
  <si>
    <t>Weighted Average BPA</t>
  </si>
  <si>
    <t>Total BPA</t>
  </si>
  <si>
    <t># of Plans</t>
  </si>
  <si>
    <t>round</t>
  </si>
  <si>
    <t>&lt;100</t>
  </si>
  <si>
    <t>100-400</t>
  </si>
  <si>
    <t>100-900</t>
  </si>
  <si>
    <t>400-900</t>
  </si>
  <si>
    <t>MIN</t>
  </si>
  <si>
    <t>Minutes</t>
  </si>
  <si>
    <t>Voice</t>
  </si>
  <si>
    <t>Data add-on</t>
  </si>
  <si>
    <t>1gb=</t>
  </si>
  <si>
    <t>mb</t>
  </si>
  <si>
    <t>50,5gb</t>
  </si>
  <si>
    <t>500.5gb</t>
  </si>
  <si>
    <t>5gb</t>
  </si>
  <si>
    <t xml:space="preserve">MB </t>
  </si>
  <si>
    <t>Total MB</t>
  </si>
  <si>
    <t>MB/Plan</t>
  </si>
  <si>
    <t># of plans</t>
  </si>
  <si>
    <t>Metered Plan</t>
  </si>
  <si>
    <t>&lt;50</t>
  </si>
  <si>
    <t>50-500</t>
  </si>
  <si>
    <t>50-5GB</t>
  </si>
  <si>
    <t>500-5GB</t>
  </si>
  <si>
    <t>IF 5GB</t>
  </si>
  <si>
    <t>IF 500</t>
  </si>
  <si>
    <t>IF 50</t>
  </si>
  <si>
    <t>IF Unlimited</t>
  </si>
  <si>
    <t>Usage for Voice and Voice &amp; Data Devices</t>
  </si>
  <si>
    <t>Metered</t>
  </si>
  <si>
    <t>IF Metered</t>
  </si>
  <si>
    <t>metered</t>
  </si>
  <si>
    <t>IF metered</t>
  </si>
  <si>
    <t>IF 100</t>
  </si>
  <si>
    <t>IF 400</t>
  </si>
  <si>
    <t>IF 900</t>
  </si>
  <si>
    <t>Proximity Pricing</t>
  </si>
  <si>
    <t>`</t>
  </si>
  <si>
    <t>No</t>
  </si>
  <si>
    <r>
      <rPr>
        <b/>
        <sz val="14"/>
        <rFont val="Calibri"/>
        <family val="2"/>
        <scheme val="minor"/>
      </rPr>
      <t>%</t>
    </r>
    <r>
      <rPr>
        <sz val="14"/>
        <rFont val="Calibri"/>
        <family val="2"/>
        <scheme val="minor"/>
      </rPr>
      <t xml:space="preserve"> Additional Allowance for Pooled Minutes</t>
    </r>
  </si>
  <si>
    <t>GB</t>
  </si>
  <si>
    <t>Number of Metered Plans Desired</t>
  </si>
  <si>
    <t>Average Texts per Metered device</t>
  </si>
  <si>
    <t>Number of Metered Data Plans Desired</t>
  </si>
  <si>
    <t>Average Minutes per Metered Device</t>
  </si>
  <si>
    <t>Average GB/MB per Metered Device</t>
  </si>
  <si>
    <t>Metered Minute cutoff value=</t>
  </si>
  <si>
    <t>Metered Data only Cutoff value=</t>
  </si>
  <si>
    <t>Metered Data  Cutoff value=</t>
  </si>
  <si>
    <t>Number of Metered Plans Total</t>
  </si>
  <si>
    <t>Number of Metered Plans Add on</t>
  </si>
  <si>
    <t>Number of Metered Data Only Plans</t>
  </si>
  <si>
    <t>Number of Unlimited Plans Add on</t>
  </si>
  <si>
    <t>"-&gt;secodary</t>
  </si>
  <si>
    <t>Average Data per Pooled Device</t>
  </si>
  <si>
    <t>Average Data per Metered Device</t>
  </si>
  <si>
    <t>Voice and Data Plans</t>
  </si>
  <si>
    <t>Voice Plans</t>
  </si>
  <si>
    <t>Usage for Voice and Voice &amp; Data Devices per Month</t>
  </si>
  <si>
    <t>Usage for Data Only Devices per Month</t>
  </si>
  <si>
    <t>Manual Plan Allocation Calculator</t>
  </si>
  <si>
    <t>CLIN</t>
  </si>
  <si>
    <t>Number of Metered Voice Plans Desired</t>
  </si>
  <si>
    <t>Service Plans Under Consideration</t>
  </si>
  <si>
    <r>
      <rPr>
        <b/>
        <sz val="14"/>
        <rFont val="Calibri"/>
        <family val="2"/>
        <scheme val="minor"/>
      </rPr>
      <t>%</t>
    </r>
    <r>
      <rPr>
        <sz val="14"/>
        <rFont val="Calibri"/>
        <family val="2"/>
        <scheme val="minor"/>
      </rPr>
      <t xml:space="preserve"> Additional Allowance for Pooled Data</t>
    </r>
  </si>
  <si>
    <t xml:space="preserve">      Average Minutes per Metered Device</t>
  </si>
  <si>
    <t>% Additional Allowance for Pooled Data</t>
  </si>
  <si>
    <t>MAX</t>
  </si>
  <si>
    <t>Metered Mins</t>
  </si>
  <si>
    <t>Voice Average Cost/Unit</t>
  </si>
  <si>
    <t>Data Add-On Avg Cost/Unit</t>
  </si>
  <si>
    <t>Data Only Avg Cost/Unit</t>
  </si>
  <si>
    <t>Red1</t>
  </si>
  <si>
    <t>Red2</t>
  </si>
  <si>
    <t>Red3</t>
  </si>
  <si>
    <t>Red4</t>
  </si>
  <si>
    <t>INPUT</t>
  </si>
  <si>
    <t>OUTPUT</t>
  </si>
  <si>
    <t>See contractor BPAs for plan specifics.</t>
  </si>
  <si>
    <t>MB</t>
  </si>
  <si>
    <t>Average MB per Metered Device</t>
  </si>
  <si>
    <r>
      <rPr>
        <b/>
        <sz val="14"/>
        <color theme="1"/>
        <rFont val="Calibri"/>
        <family val="2"/>
      </rPr>
      <t>Instructions:</t>
    </r>
    <r>
      <rPr>
        <sz val="14"/>
        <color theme="1"/>
        <rFont val="Calibri"/>
        <family val="2"/>
        <scheme val="minor"/>
      </rPr>
      <t xml:space="preserve">  Enter the appropriate data in the tables found in the 'Service Plans Under Consideration' section below.  Additional information is available by mousing over the "i" icon (or by selecting the "i" icon cell using the arrow key to navigate, then typing CTRL-i).</t>
    </r>
  </si>
  <si>
    <t>Errors</t>
  </si>
  <si>
    <t>xxxxxx</t>
  </si>
  <si>
    <t>xxx</t>
  </si>
  <si>
    <t>xxxxxxxxx</t>
  </si>
  <si>
    <t>xxxxxxxxxxxx</t>
  </si>
  <si>
    <t>xxxxxxxxxxxxxxxxxxxxxxxxxxxxxxxxxxxxxxxxxxxxxxxxxxxxxxxxxxxx</t>
  </si>
  <si>
    <t>This cell is blank.</t>
  </si>
  <si>
    <t>Optimized Plan Allocations</t>
  </si>
  <si>
    <t>Type the down arrow key to use Plan Calculator tables.  Type the right arrow key to return to the 508 Estimate sheet.</t>
  </si>
  <si>
    <t>Type the down arrow key to review Detailed Plan Information tables.  Type the right arrow key to return to the 508 Estimate sheet.</t>
  </si>
  <si>
    <t>Table 1</t>
  </si>
  <si>
    <t>Table 2</t>
  </si>
  <si>
    <t>Table 3</t>
  </si>
  <si>
    <t>Comment below.</t>
  </si>
  <si>
    <t>Title Line</t>
  </si>
  <si>
    <t>Average</t>
  </si>
  <si>
    <t>Total</t>
  </si>
  <si>
    <t>Title line</t>
  </si>
  <si>
    <t>Header line</t>
  </si>
  <si>
    <t>Table 3.  Usage for Voice and Voice &amp; Data Devices per Month</t>
  </si>
  <si>
    <t>Table 1.  Number of Devices</t>
  </si>
  <si>
    <t>Table 4.  Usage for Data Only Devices per Month</t>
  </si>
  <si>
    <t>Table 2.  Average Cost Per Unit for Existing Plans (Monthly)</t>
  </si>
  <si>
    <t>Average Cost Per Unit (Monthly)</t>
  </si>
  <si>
    <t>Voice Only Average Cost Per Unit</t>
  </si>
  <si>
    <t>Voice+Data Average Cost Per Unit</t>
  </si>
  <si>
    <t>Data Only Average Cost Per Unit</t>
  </si>
  <si>
    <t>!</t>
  </si>
  <si>
    <t>Unlimited*</t>
  </si>
  <si>
    <t>* Sprint's CLINs 1106 and 1206 for unlimited data add-on and data only include Sprint's CLIN 3025 Unlimited Domestic Data Roaming charge of $3.00 per month to best compare prices since other contractors do not charge extra for domestic roaming with their unlimited plans.</t>
  </si>
  <si>
    <t>Additional Notes</t>
  </si>
  <si>
    <r>
      <t xml:space="preserve">Purpose:  </t>
    </r>
    <r>
      <rPr>
        <sz val="14"/>
        <color theme="1"/>
        <rFont val="Calibri"/>
        <family val="2"/>
        <scheme val="minor"/>
      </rPr>
      <t xml:space="preserve">This workbook may be used for market research to help Ordering Entities research the average cost and mix of service plans.  Ordering entities are encouraged to contact the BPA contractors for quotes regarding specific requirements and to confirm current pricing.
</t>
    </r>
  </si>
  <si>
    <t>100 Min</t>
  </si>
  <si>
    <t>400 Min</t>
  </si>
  <si>
    <t>900 Min</t>
  </si>
  <si>
    <t>Sprint -- Expected Discount</t>
  </si>
  <si>
    <t>AT&amp;T -- Expected Discount</t>
  </si>
  <si>
    <t>T-Mobile -- Expected Discount</t>
  </si>
  <si>
    <t>Verizon -- Expected Discount</t>
  </si>
  <si>
    <t>Table 5. Competition Scenario: Additional Discounts off BPA List Prices</t>
  </si>
  <si>
    <t xml:space="preserve">Scenario Title: </t>
  </si>
  <si>
    <t>FSSI Wireless Economic Model - Version 1.2.3</t>
  </si>
  <si>
    <t>MRC</t>
  </si>
  <si>
    <t>Min</t>
  </si>
  <si>
    <t>Pooled</t>
  </si>
  <si>
    <t>Pooled 100</t>
  </si>
  <si>
    <t>Pooled 400</t>
  </si>
  <si>
    <t>Pooled 900</t>
  </si>
  <si>
    <t>Lowest Cost</t>
  </si>
  <si>
    <t>Optimized Plan</t>
  </si>
  <si>
    <t>Min per Unit</t>
  </si>
  <si>
    <t>Low</t>
  </si>
  <si>
    <t>High</t>
  </si>
  <si>
    <t>Medium</t>
  </si>
  <si>
    <t>Usage</t>
  </si>
  <si>
    <t>Avg Min</t>
  </si>
  <si>
    <t>Total Cost</t>
  </si>
  <si>
    <t>Unit Price</t>
  </si>
  <si>
    <t>Smartphones (Voice Minutes)</t>
  </si>
  <si>
    <t>Smartphones (Data Usage)</t>
  </si>
  <si>
    <t>Average Level of Usage</t>
  </si>
  <si>
    <t>Very High</t>
  </si>
  <si>
    <t>&lt;Select&gt;</t>
  </si>
  <si>
    <t>Moderate</t>
  </si>
  <si>
    <t>Light</t>
  </si>
  <si>
    <t>Verizon</t>
  </si>
  <si>
    <t>Volume Discounts</t>
  </si>
  <si>
    <t>ALT Data Entry Calculations</t>
  </si>
  <si>
    <t>Volume Discount Percent (AT&amp;T)</t>
  </si>
  <si>
    <t>Volume Discount Percent (Sprint)</t>
  </si>
  <si>
    <t>Volume Discount Percent (T-Mobile)</t>
  </si>
  <si>
    <t>Volume Discount Percent (Verizon)</t>
  </si>
  <si>
    <t>Discount Total (AT&amp;T)</t>
  </si>
  <si>
    <t>Discount Total (Sprint)</t>
  </si>
  <si>
    <t>Discount Total (T-Mobile)</t>
  </si>
  <si>
    <t>Discount Total (Verizon)</t>
  </si>
  <si>
    <t>Competition Discount</t>
  </si>
  <si>
    <t>Max</t>
  </si>
  <si>
    <t>Below Average</t>
  </si>
  <si>
    <t>Above Average</t>
  </si>
  <si>
    <t>Heavy Data / Light Voice</t>
  </si>
  <si>
    <t>Heavy Voice / Light Data</t>
  </si>
  <si>
    <t>Lowest Pricing as of July 2014</t>
  </si>
  <si>
    <t>BPA List Pricing (Current Year) as of 11/20/2013</t>
  </si>
  <si>
    <t>2. Enter the current mix of devices/plans (%)</t>
  </si>
  <si>
    <t>4. Select a usage profile (average across the user base)</t>
  </si>
  <si>
    <t>Cost &amp; Savings Estimate</t>
  </si>
  <si>
    <t>Savings/Device per Month ($)</t>
  </si>
  <si>
    <t>Heavy Voice / Heavy Data</t>
  </si>
  <si>
    <t>&lt;Select&gt;, Average, Below Average, Above Average, Heavy Data / Light Voice, Heavy Voice / Light Data, Heavy Voice / Heavy Data</t>
  </si>
  <si>
    <t>Average Monthly Wireless Spend ($) . . . . . . . . . . . . . . . . . . . . .</t>
  </si>
  <si>
    <t>Number of wireless devices/plans . . . . . . . . . . . . . . . . . . . . . . .</t>
  </si>
  <si>
    <t>Banner</t>
  </si>
  <si>
    <t>Banner Text</t>
  </si>
  <si>
    <t>Banner0</t>
  </si>
  <si>
    <t>Banner1</t>
  </si>
  <si>
    <t>Banner2</t>
  </si>
  <si>
    <t/>
  </si>
  <si>
    <t>1. Enter the wireless inventory amount</t>
  </si>
  <si>
    <t>3. Enter the total cost of wireless services</t>
  </si>
  <si>
    <t>* Taxes and fees not included</t>
  </si>
  <si>
    <r>
      <t xml:space="preserve">$/Unit </t>
    </r>
    <r>
      <rPr>
        <b/>
        <u/>
        <sz val="14"/>
        <color rgb="FF0070C0"/>
        <rFont val="Arial"/>
        <family val="2"/>
      </rPr>
      <t>*</t>
    </r>
  </si>
  <si>
    <r>
      <t xml:space="preserve">Average Price/Device per Month ($) </t>
    </r>
    <r>
      <rPr>
        <b/>
        <sz val="14"/>
        <color rgb="FF0070C0"/>
        <rFont val="Arial"/>
        <family val="2"/>
      </rPr>
      <t>*</t>
    </r>
  </si>
  <si>
    <r>
      <t xml:space="preserve">Annual Savings ($) </t>
    </r>
    <r>
      <rPr>
        <b/>
        <sz val="14"/>
        <color rgb="FF0070C0"/>
        <rFont val="Arial"/>
        <family val="2"/>
      </rPr>
      <t>*</t>
    </r>
  </si>
  <si>
    <t>Expected Total Cost for Wireless Services ($)</t>
  </si>
  <si>
    <r>
      <t xml:space="preserve">                  For a description and instructions for this tool, please refer to the "</t>
    </r>
    <r>
      <rPr>
        <i/>
        <sz val="11"/>
        <color rgb="FFFF0000"/>
        <rFont val="Arial"/>
        <family val="2"/>
      </rPr>
      <t>Read Me</t>
    </r>
    <r>
      <rPr>
        <i/>
        <sz val="11"/>
        <rFont val="Arial"/>
        <family val="2"/>
      </rPr>
      <t>" tab below.</t>
    </r>
  </si>
  <si>
    <t>Sub-Total</t>
  </si>
  <si>
    <t>GBs  (Data)</t>
  </si>
  <si>
    <t xml:space="preserve">QTY </t>
  </si>
  <si>
    <t xml:space="preserve">Data-Only Devices </t>
  </si>
  <si>
    <t>CLINs</t>
  </si>
  <si>
    <t>DATA DEVICES</t>
  </si>
  <si>
    <t>QTY</t>
  </si>
  <si>
    <t>Plans and Features</t>
  </si>
  <si>
    <t>Mins. (Voice)</t>
  </si>
  <si>
    <t>Cellphones</t>
  </si>
  <si>
    <t>VOICE ONLY 
DEVICES</t>
  </si>
  <si>
    <t>Sub-total</t>
  </si>
  <si>
    <t>GBs (Data)</t>
  </si>
  <si>
    <t>Data Add-On Features</t>
  </si>
  <si>
    <t>Mins.  (Voice)</t>
  </si>
  <si>
    <t>SMARTPHONES</t>
  </si>
  <si>
    <t>Optimized Plan Mix by Device Type for the Best Case Scenario</t>
  </si>
  <si>
    <t>BPA Pricing as of August 2016</t>
  </si>
  <si>
    <t xml:space="preserve">Data Only . . . . . . . . . . . . . . . . . . . . . . . . . . . . . . . . . . . . . . . . </t>
  </si>
  <si>
    <t xml:space="preserve">Voice Only . . . . . . . . . . . . . . . . . . . . . . . . . . . . . . . . . . . . . . . </t>
  </si>
  <si>
    <t xml:space="preserve">Smartphones (Voice and Data Add-On)  . . . . . . . . . . . . . . . . . . </t>
  </si>
  <si>
    <t xml:space="preserve">      Wireless Savings Calculator</t>
  </si>
  <si>
    <t>Wireless</t>
  </si>
  <si>
    <t>Your agency can expect to see SIGNIFICANT savings by switching to the GSA IT 70 SIN 132-53 Schedule.</t>
  </si>
  <si>
    <t>Please review your data entry for item #3 which is the total monthy cost of wireless services. Review the Read Me tab for more information or contact the GSA IT 70 SIN 132-53 Schedule Program Office.</t>
  </si>
  <si>
    <t>Your agency can expect to see savings by switching to the GSA IT 70 SIN 132-53 Schedule. Higher savings are possible by refining some assumptions.  Be sure to reach out to the GSA IT 70 SIN 132-53 Schedule Program Office to discuss refining assumptions to match objectives.</t>
  </si>
  <si>
    <t xml:space="preserve"> CLINs</t>
  </si>
  <si>
    <t>SUMMARY</t>
  </si>
  <si>
    <t>Estimated</t>
  </si>
  <si>
    <t>Release 1.0</t>
  </si>
  <si>
    <t>Pricing as of January 2019</t>
  </si>
  <si>
    <t>Pricing Notes. AT&amp;T and VZ prices reflect best pricing from GSA Vehicles and include volume discounting. Sprint prices reflect SIN 132-53 pricing which does not map equally to the CLINs.</t>
  </si>
  <si>
    <t>See contractor Schedules for plan specifics.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</si>
</sst>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0"/>
    <numFmt numFmtId="168" formatCode="0.000"/>
    <numFmt numFmtId="169" formatCode="0.0"/>
    <numFmt numFmtId="170" formatCode="#,##0.0"/>
    <numFmt numFmtId="171" formatCode="#,##0.0_);[Red]\(#,##0.0\)"/>
  </numFmts>
  <fonts count="60"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2"/>
      <color theme="10"/>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u/>
      <sz val="11"/>
      <color theme="10"/>
      <name val="Calibri"/>
      <family val="2"/>
    </font>
    <font>
      <b/>
      <u/>
      <sz val="11"/>
      <color theme="1"/>
      <name val="Calibri"/>
      <family val="2"/>
      <scheme val="minor"/>
    </font>
    <font>
      <b/>
      <sz val="12"/>
      <color theme="1"/>
      <name val="Calibri"/>
      <family val="2"/>
      <scheme val="minor"/>
    </font>
    <font>
      <b/>
      <sz val="11"/>
      <name val="Calibri"/>
      <family val="2"/>
      <scheme val="minor"/>
    </font>
    <font>
      <b/>
      <sz val="14"/>
      <name val="Calibri"/>
      <family val="2"/>
      <scheme val="minor"/>
    </font>
    <font>
      <b/>
      <i/>
      <sz val="14"/>
      <name val="Calibri"/>
      <family val="2"/>
      <scheme val="minor"/>
    </font>
    <font>
      <b/>
      <sz val="14"/>
      <color rgb="FFFF0000"/>
      <name val="Calibri"/>
      <family val="2"/>
      <scheme val="minor"/>
    </font>
    <font>
      <b/>
      <i/>
      <sz val="14"/>
      <color theme="3" tint="-0.249977111117893"/>
      <name val="Calibri"/>
      <family val="2"/>
      <scheme val="minor"/>
    </font>
    <font>
      <b/>
      <sz val="14"/>
      <color theme="3" tint="-0.249977111117893"/>
      <name val="Calibri"/>
      <family val="2"/>
      <scheme val="minor"/>
    </font>
    <font>
      <b/>
      <sz val="18"/>
      <color theme="1"/>
      <name val="Calibri"/>
      <family val="2"/>
      <scheme val="minor"/>
    </font>
    <font>
      <b/>
      <sz val="12"/>
      <color indexed="81"/>
      <name val="Tahoma"/>
      <family val="2"/>
    </font>
    <font>
      <sz val="14"/>
      <color rgb="FF222222"/>
      <name val="Arial"/>
      <family val="2"/>
    </font>
    <font>
      <b/>
      <sz val="16"/>
      <color theme="1"/>
      <name val="Calibri"/>
      <family val="2"/>
      <scheme val="minor"/>
    </font>
    <font>
      <sz val="16"/>
      <color theme="1"/>
      <name val="Calibri"/>
      <family val="2"/>
      <scheme val="minor"/>
    </font>
    <font>
      <b/>
      <i/>
      <sz val="12"/>
      <color indexed="81"/>
      <name val="Tahoma"/>
      <family val="2"/>
    </font>
    <font>
      <b/>
      <sz val="14"/>
      <color theme="0"/>
      <name val="Baskerville Old Face"/>
      <family val="1"/>
    </font>
    <font>
      <b/>
      <u/>
      <sz val="12"/>
      <color indexed="81"/>
      <name val="Tahoma"/>
      <family val="2"/>
    </font>
    <font>
      <b/>
      <sz val="11"/>
      <color rgb="FF00B050"/>
      <name val="Calibri"/>
      <family val="2"/>
      <scheme val="minor"/>
    </font>
    <font>
      <sz val="11"/>
      <color rgb="FF00B050"/>
      <name val="Calibri"/>
      <family val="2"/>
      <scheme val="minor"/>
    </font>
    <font>
      <sz val="11"/>
      <color rgb="FF1F497D"/>
      <name val="Calibri"/>
      <family val="2"/>
      <scheme val="minor"/>
    </font>
    <font>
      <b/>
      <sz val="14"/>
      <color theme="1"/>
      <name val="Calibri"/>
      <family val="2"/>
    </font>
    <font>
      <sz val="14"/>
      <color rgb="FFFF0000"/>
      <name val="Calibri"/>
      <family val="2"/>
      <scheme val="minor"/>
    </font>
    <font>
      <sz val="11"/>
      <color theme="0"/>
      <name val="Calibri"/>
      <family val="2"/>
      <scheme val="minor"/>
    </font>
    <font>
      <b/>
      <sz val="12"/>
      <color theme="0"/>
      <name val="Calibri"/>
      <family val="2"/>
      <scheme val="minor"/>
    </font>
    <font>
      <b/>
      <sz val="12"/>
      <name val="Calibri"/>
      <family val="2"/>
      <scheme val="minor"/>
    </font>
    <font>
      <b/>
      <sz val="11"/>
      <color rgb="FF0070C0"/>
      <name val="Calibri"/>
      <family val="2"/>
      <scheme val="minor"/>
    </font>
    <font>
      <sz val="11"/>
      <color rgb="FF0070C0"/>
      <name val="Calibri"/>
      <family val="2"/>
      <scheme val="minor"/>
    </font>
    <font>
      <sz val="12"/>
      <color indexed="81"/>
      <name val="Tahoma"/>
      <family val="2"/>
    </font>
    <font>
      <b/>
      <sz val="16"/>
      <color rgb="FF000000"/>
      <name val="Calibri"/>
      <family val="2"/>
      <scheme val="minor"/>
    </font>
    <font>
      <b/>
      <sz val="14"/>
      <color theme="1"/>
      <name val="Arial"/>
      <family val="2"/>
    </font>
    <font>
      <b/>
      <sz val="14"/>
      <color rgb="FF0070C0"/>
      <name val="Arial"/>
      <family val="2"/>
    </font>
    <font>
      <sz val="14"/>
      <color theme="1"/>
      <name val="Arial"/>
      <family val="2"/>
    </font>
    <font>
      <u/>
      <sz val="14"/>
      <color theme="1"/>
      <name val="Arial"/>
      <family val="2"/>
    </font>
    <font>
      <b/>
      <sz val="14"/>
      <color theme="0"/>
      <name val="Arial"/>
      <family val="2"/>
    </font>
    <font>
      <sz val="14"/>
      <name val="Arial"/>
      <family val="2"/>
    </font>
    <font>
      <b/>
      <sz val="20"/>
      <color rgb="FF0070C0"/>
      <name val="Arial"/>
      <family val="2"/>
    </font>
    <font>
      <sz val="11"/>
      <color theme="1"/>
      <name val="Arial"/>
      <family val="2"/>
    </font>
    <font>
      <sz val="14"/>
      <color theme="0"/>
      <name val="Arial"/>
      <family val="2"/>
    </font>
    <font>
      <b/>
      <sz val="10"/>
      <color theme="1"/>
      <name val="Arial"/>
      <family val="2"/>
    </font>
    <font>
      <sz val="11"/>
      <color rgb="FF0070C0"/>
      <name val="Arial"/>
      <family val="2"/>
    </font>
    <font>
      <b/>
      <u/>
      <sz val="14"/>
      <color rgb="FF0070C0"/>
      <name val="Arial"/>
      <family val="2"/>
    </font>
    <font>
      <i/>
      <sz val="11"/>
      <name val="Arial"/>
      <family val="2"/>
    </font>
    <font>
      <i/>
      <sz val="11"/>
      <color rgb="FFFF0000"/>
      <name val="Arial"/>
      <family val="2"/>
    </font>
    <font>
      <sz val="12"/>
      <color rgb="FF1122CC"/>
      <name val="Arial"/>
      <family val="2"/>
    </font>
    <font>
      <b/>
      <sz val="22"/>
      <color theme="4"/>
      <name val="Calibri"/>
      <family val="2"/>
      <scheme val="minor"/>
    </font>
    <font>
      <b/>
      <u/>
      <sz val="14"/>
      <color theme="1"/>
      <name val="Calibri"/>
      <family val="2"/>
      <scheme val="minor"/>
    </font>
    <font>
      <b/>
      <sz val="9"/>
      <color indexed="81"/>
      <name val="Tahoma"/>
      <family val="2"/>
    </font>
    <font>
      <sz val="10"/>
      <name val="Arial"/>
      <family val="2"/>
    </font>
    <font>
      <b/>
      <sz val="14"/>
      <color theme="0"/>
      <name val="Calibri"/>
      <family val="2"/>
      <scheme val="minor"/>
    </font>
  </fonts>
  <fills count="29">
    <fill>
      <patternFill patternType="none"/>
    </fill>
    <fill>
      <patternFill patternType="gray125"/>
    </fill>
    <fill>
      <patternFill patternType="solid">
        <fgColor rgb="FFFFFF99"/>
        <bgColor indexed="64"/>
      </patternFill>
    </fill>
    <fill>
      <gradientFill degree="90">
        <stop position="0">
          <color theme="0"/>
        </stop>
        <stop position="1">
          <color theme="0" tint="-0.25098422193060094"/>
        </stop>
      </gradientFill>
    </fill>
    <fill>
      <patternFill patternType="solid">
        <fgColor theme="5"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14999847407452621"/>
        <bgColor indexed="64"/>
      </patternFill>
    </fill>
    <fill>
      <gradientFill degree="90">
        <stop position="0">
          <color theme="0"/>
        </stop>
        <stop position="1">
          <color rgb="FFFFC000"/>
        </stop>
      </gradientFill>
    </fill>
    <fill>
      <patternFill patternType="solid">
        <fgColor theme="6" tint="0.79998168889431442"/>
        <bgColor indexed="64"/>
      </patternFill>
    </fill>
    <fill>
      <gradientFill degree="90">
        <stop position="0">
          <color theme="0"/>
        </stop>
        <stop position="1">
          <color rgb="FF70BDD2"/>
        </stop>
      </gradientFill>
    </fill>
    <fill>
      <gradientFill degree="90">
        <stop position="0">
          <color theme="0"/>
        </stop>
        <stop position="1">
          <color rgb="FFAC99C3"/>
        </stop>
      </gradientFill>
    </fill>
    <fill>
      <gradientFill degree="90">
        <stop position="0">
          <color theme="0"/>
        </stop>
        <stop position="1">
          <color rgb="FFCC706E"/>
        </stop>
      </gradientFill>
    </fill>
    <fill>
      <gradientFill degree="90">
        <stop position="0">
          <color theme="0"/>
        </stop>
        <stop position="1">
          <color rgb="FFCDCDCD"/>
        </stop>
      </gradientFill>
    </fill>
    <fill>
      <patternFill patternType="solid">
        <fgColor rgb="FF5485C0"/>
        <bgColor indexed="64"/>
      </patternFill>
    </fill>
    <fill>
      <patternFill patternType="solid">
        <fgColor rgb="FFDBDBDB"/>
        <bgColor indexed="64"/>
      </patternFill>
    </fill>
    <fill>
      <patternFill patternType="solid">
        <fgColor theme="1" tint="4.9989318521683403E-2"/>
        <bgColor indexed="64"/>
      </patternFill>
    </fill>
    <fill>
      <patternFill patternType="solid">
        <fgColor rgb="FFCDCDCD"/>
        <bgColor indexed="64"/>
      </patternFill>
    </fill>
    <fill>
      <patternFill patternType="solid">
        <fgColor theme="8"/>
        <bgColor indexed="64"/>
      </patternFill>
    </fill>
    <fill>
      <patternFill patternType="solid">
        <fgColor theme="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92D050"/>
        <bgColor indexed="64"/>
      </patternFill>
    </fill>
    <fill>
      <patternFill patternType="solid">
        <fgColor theme="0"/>
        <bgColor indexed="64"/>
      </patternFill>
    </fill>
    <fill>
      <patternFill patternType="solid">
        <fgColor theme="6" tint="0.39997558519241921"/>
        <bgColor indexed="64"/>
      </patternFill>
    </fill>
    <fill>
      <patternFill patternType="solid">
        <fgColor theme="3"/>
        <bgColor indexed="64"/>
      </patternFill>
    </fill>
  </fills>
  <borders count="7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style="medium">
        <color rgb="FF0070C0"/>
      </left>
      <right style="medium">
        <color rgb="FF0070C0"/>
      </right>
      <top style="medium">
        <color rgb="FF0070C0"/>
      </top>
      <bottom style="medium">
        <color rgb="FF0070C0"/>
      </bottom>
      <diagonal/>
    </border>
    <border>
      <left/>
      <right style="medium">
        <color indexed="64"/>
      </right>
      <top/>
      <bottom style="thin">
        <color indexed="64"/>
      </bottom>
      <diagonal/>
    </border>
    <border>
      <left style="medium">
        <color indexed="64"/>
      </left>
      <right style="medium">
        <color indexed="64"/>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43" fontId="2" fillId="0" borderId="0" applyFont="0" applyFill="0" applyBorder="0" applyAlignment="0" applyProtection="0"/>
    <xf numFmtId="0" fontId="11" fillId="0" borderId="0" applyNumberFormat="0" applyFill="0" applyBorder="0" applyAlignment="0" applyProtection="0">
      <alignment vertical="top"/>
      <protection locked="0"/>
    </xf>
  </cellStyleXfs>
  <cellXfs count="728">
    <xf numFmtId="0" fontId="0" fillId="0" borderId="0" xfId="0"/>
    <xf numFmtId="0" fontId="1" fillId="0" borderId="0" xfId="0" applyFont="1"/>
    <xf numFmtId="0" fontId="1"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1" fillId="3" borderId="32" xfId="0" applyFont="1" applyFill="1" applyBorder="1" applyAlignment="1"/>
    <xf numFmtId="0" fontId="0" fillId="0" borderId="0" xfId="0" applyFont="1" applyAlignment="1">
      <alignment horizontal="right" vertical="center" indent="1"/>
    </xf>
    <xf numFmtId="0" fontId="0" fillId="0" borderId="0" xfId="0" applyFont="1" applyFill="1" applyAlignment="1">
      <alignment vertical="center"/>
    </xf>
    <xf numFmtId="0" fontId="1" fillId="10" borderId="27" xfId="0" applyFont="1" applyFill="1" applyBorder="1" applyAlignment="1">
      <alignment horizontal="center"/>
    </xf>
    <xf numFmtId="0" fontId="1" fillId="13" borderId="27" xfId="0" applyFont="1" applyFill="1" applyBorder="1" applyAlignment="1">
      <alignment horizontal="center"/>
    </xf>
    <xf numFmtId="0" fontId="1" fillId="14" borderId="8" xfId="0" applyFont="1" applyFill="1" applyBorder="1" applyAlignment="1">
      <alignment horizontal="center"/>
    </xf>
    <xf numFmtId="0" fontId="1" fillId="12" borderId="27" xfId="0" applyFont="1" applyFill="1" applyBorder="1" applyAlignment="1">
      <alignment horizontal="center"/>
    </xf>
    <xf numFmtId="0" fontId="1" fillId="0" borderId="31" xfId="0" applyFont="1" applyBorder="1" applyAlignment="1">
      <alignment vertical="center"/>
    </xf>
    <xf numFmtId="44" fontId="1" fillId="3" borderId="35" xfId="2" applyNumberFormat="1" applyFont="1" applyFill="1" applyBorder="1" applyAlignment="1">
      <alignment horizontal="right" indent="1"/>
    </xf>
    <xf numFmtId="44" fontId="1" fillId="3" borderId="33" xfId="2" applyNumberFormat="1" applyFont="1" applyFill="1" applyBorder="1" applyAlignment="1">
      <alignment horizontal="right" indent="1"/>
    </xf>
    <xf numFmtId="44" fontId="1" fillId="3" borderId="35" xfId="2" applyFont="1" applyFill="1" applyBorder="1" applyAlignment="1">
      <alignment horizontal="right" indent="1"/>
    </xf>
    <xf numFmtId="44" fontId="1" fillId="3" borderId="33" xfId="2" applyFont="1" applyFill="1" applyBorder="1" applyAlignment="1">
      <alignment horizontal="right" indent="1"/>
    </xf>
    <xf numFmtId="164" fontId="6" fillId="2" borderId="8" xfId="4" applyNumberFormat="1" applyFont="1" applyFill="1" applyBorder="1" applyProtection="1">
      <protection locked="0"/>
    </xf>
    <xf numFmtId="164" fontId="6" fillId="2" borderId="10" xfId="4" applyNumberFormat="1" applyFont="1" applyFill="1" applyBorder="1" applyProtection="1">
      <protection locked="0"/>
    </xf>
    <xf numFmtId="164" fontId="1" fillId="0" borderId="3" xfId="4" applyNumberFormat="1" applyFont="1" applyBorder="1" applyAlignment="1">
      <alignment horizontal="right" vertical="center" indent="1"/>
    </xf>
    <xf numFmtId="9" fontId="6" fillId="2" borderId="10" xfId="1" applyFont="1" applyFill="1" applyBorder="1" applyProtection="1">
      <protection locked="0"/>
    </xf>
    <xf numFmtId="44" fontId="5" fillId="0" borderId="3" xfId="2" applyFont="1" applyBorder="1" applyAlignment="1" applyProtection="1">
      <alignment horizontal="center"/>
      <protection hidden="1"/>
    </xf>
    <xf numFmtId="44" fontId="5" fillId="0" borderId="10" xfId="2" applyFont="1" applyBorder="1" applyAlignment="1" applyProtection="1">
      <alignment horizontal="center"/>
      <protection hidden="1"/>
    </xf>
    <xf numFmtId="44" fontId="4" fillId="17" borderId="3" xfId="2" applyFont="1" applyFill="1" applyBorder="1" applyAlignment="1" applyProtection="1">
      <alignment horizontal="center"/>
      <protection hidden="1"/>
    </xf>
    <xf numFmtId="44" fontId="4" fillId="17" borderId="10" xfId="2" applyFont="1" applyFill="1" applyBorder="1" applyAlignment="1" applyProtection="1">
      <alignment horizontal="center"/>
      <protection hidden="1"/>
    </xf>
    <xf numFmtId="44" fontId="5" fillId="0" borderId="13" xfId="2" applyFont="1" applyFill="1" applyBorder="1" applyAlignment="1" applyProtection="1">
      <alignment horizontal="center"/>
      <protection hidden="1"/>
    </xf>
    <xf numFmtId="44" fontId="5" fillId="0" borderId="12" xfId="2" applyFont="1" applyFill="1" applyBorder="1" applyAlignment="1" applyProtection="1">
      <alignment horizontal="center"/>
      <protection hidden="1"/>
    </xf>
    <xf numFmtId="166" fontId="5" fillId="0" borderId="3" xfId="2" applyNumberFormat="1" applyFont="1" applyBorder="1" applyAlignment="1" applyProtection="1">
      <alignment horizontal="center"/>
      <protection hidden="1"/>
    </xf>
    <xf numFmtId="166" fontId="5" fillId="0" borderId="10" xfId="2" applyNumberFormat="1" applyFont="1" applyBorder="1" applyAlignment="1" applyProtection="1">
      <alignment horizontal="center"/>
      <protection hidden="1"/>
    </xf>
    <xf numFmtId="166" fontId="4" fillId="17" borderId="3" xfId="2" applyNumberFormat="1" applyFont="1" applyFill="1" applyBorder="1" applyAlignment="1" applyProtection="1">
      <alignment horizontal="center"/>
      <protection hidden="1"/>
    </xf>
    <xf numFmtId="166" fontId="4" fillId="17" borderId="10" xfId="2" applyNumberFormat="1" applyFont="1" applyFill="1" applyBorder="1" applyAlignment="1" applyProtection="1">
      <alignment horizontal="center"/>
      <protection hidden="1"/>
    </xf>
    <xf numFmtId="166" fontId="5" fillId="0" borderId="13" xfId="0" applyNumberFormat="1" applyFont="1" applyFill="1" applyBorder="1" applyProtection="1">
      <protection hidden="1"/>
    </xf>
    <xf numFmtId="44" fontId="5" fillId="0" borderId="2" xfId="2" applyFont="1" applyBorder="1" applyAlignment="1" applyProtection="1">
      <alignment horizontal="center"/>
      <protection hidden="1"/>
    </xf>
    <xf numFmtId="166" fontId="5" fillId="0" borderId="2" xfId="2" applyNumberFormat="1" applyFont="1" applyBorder="1" applyAlignment="1" applyProtection="1">
      <alignment horizontal="center"/>
      <protection hidden="1"/>
    </xf>
    <xf numFmtId="0" fontId="0" fillId="0" borderId="0" xfId="0" applyAlignment="1">
      <alignment vertical="center"/>
    </xf>
    <xf numFmtId="0" fontId="0" fillId="0" borderId="9" xfId="0" applyFont="1" applyBorder="1" applyAlignment="1">
      <alignment horizontal="left" vertical="center" indent="1"/>
    </xf>
    <xf numFmtId="0" fontId="13" fillId="3" borderId="7" xfId="0" applyFont="1" applyFill="1" applyBorder="1" applyAlignment="1"/>
    <xf numFmtId="44" fontId="5" fillId="0" borderId="51" xfId="2" applyFont="1" applyBorder="1" applyAlignment="1" applyProtection="1">
      <alignment horizontal="center"/>
      <protection hidden="1"/>
    </xf>
    <xf numFmtId="166" fontId="5" fillId="0" borderId="51" xfId="2" applyNumberFormat="1" applyFont="1" applyBorder="1" applyAlignment="1" applyProtection="1">
      <alignment horizontal="center"/>
      <protection hidden="1"/>
    </xf>
    <xf numFmtId="9" fontId="4" fillId="0" borderId="13" xfId="1" applyFont="1" applyBorder="1" applyAlignment="1" applyProtection="1">
      <alignment horizontal="center"/>
      <protection hidden="1"/>
    </xf>
    <xf numFmtId="9" fontId="4" fillId="0" borderId="12" xfId="1" applyFont="1" applyBorder="1" applyAlignment="1" applyProtection="1">
      <alignment horizontal="center"/>
      <protection hidden="1"/>
    </xf>
    <xf numFmtId="164" fontId="6" fillId="2" borderId="52" xfId="4" applyNumberFormat="1" applyFont="1" applyFill="1" applyBorder="1" applyProtection="1">
      <protection locked="0"/>
    </xf>
    <xf numFmtId="43" fontId="6" fillId="2" borderId="49" xfId="4" applyNumberFormat="1" applyFont="1" applyFill="1" applyBorder="1" applyProtection="1">
      <protection locked="0"/>
    </xf>
    <xf numFmtId="164" fontId="6" fillId="2" borderId="10" xfId="4" applyNumberFormat="1" applyFont="1" applyFill="1" applyBorder="1" applyAlignment="1" applyProtection="1">
      <alignment horizontal="left"/>
      <protection locked="0"/>
    </xf>
    <xf numFmtId="166" fontId="1" fillId="0" borderId="3" xfId="2" applyNumberFormat="1" applyFont="1" applyBorder="1" applyAlignment="1">
      <alignment horizontal="right" vertical="center" indent="1"/>
    </xf>
    <xf numFmtId="166" fontId="1" fillId="0" borderId="4" xfId="2" applyNumberFormat="1" applyFont="1" applyBorder="1" applyAlignment="1">
      <alignment horizontal="right" vertical="center" indent="1"/>
    </xf>
    <xf numFmtId="164" fontId="1" fillId="0" borderId="10" xfId="4" applyNumberFormat="1" applyFont="1" applyBorder="1" applyAlignment="1">
      <alignment horizontal="right" vertical="center" indent="1"/>
    </xf>
    <xf numFmtId="0" fontId="1" fillId="0" borderId="48" xfId="0" applyFont="1" applyBorder="1" applyAlignment="1">
      <alignment vertical="center"/>
    </xf>
    <xf numFmtId="166" fontId="1" fillId="0" borderId="45" xfId="2" applyNumberFormat="1" applyFont="1" applyBorder="1" applyAlignment="1">
      <alignment horizontal="right" vertical="center"/>
    </xf>
    <xf numFmtId="166" fontId="1" fillId="0" borderId="49" xfId="2" applyNumberFormat="1" applyFont="1" applyBorder="1" applyAlignment="1">
      <alignment horizontal="right" vertical="center"/>
    </xf>
    <xf numFmtId="0" fontId="0" fillId="0" borderId="11" xfId="0" applyFont="1" applyBorder="1" applyAlignment="1">
      <alignment horizontal="left" vertical="center" indent="1"/>
    </xf>
    <xf numFmtId="164" fontId="1" fillId="0" borderId="13" xfId="4" applyNumberFormat="1" applyFont="1" applyBorder="1" applyAlignment="1">
      <alignment horizontal="right" vertical="center" indent="1"/>
    </xf>
    <xf numFmtId="164" fontId="1" fillId="0" borderId="12" xfId="4" applyNumberFormat="1" applyFont="1" applyBorder="1" applyAlignment="1">
      <alignment horizontal="right" vertical="center" indent="1"/>
    </xf>
    <xf numFmtId="43" fontId="6" fillId="2" borderId="8" xfId="4" applyNumberFormat="1" applyFont="1" applyFill="1" applyBorder="1" applyProtection="1">
      <protection locked="0"/>
    </xf>
    <xf numFmtId="167" fontId="10" fillId="0" borderId="10" xfId="2" applyNumberFormat="1" applyFont="1" applyFill="1" applyBorder="1" applyProtection="1"/>
    <xf numFmtId="167" fontId="0" fillId="0" borderId="10" xfId="2" applyNumberFormat="1" applyFont="1" applyFill="1" applyBorder="1" applyProtection="1"/>
    <xf numFmtId="167" fontId="0" fillId="0" borderId="12" xfId="2" applyNumberFormat="1" applyFont="1" applyFill="1" applyBorder="1" applyProtection="1"/>
    <xf numFmtId="167" fontId="0" fillId="0" borderId="10" xfId="0" applyNumberFormat="1" applyFill="1" applyBorder="1" applyProtection="1"/>
    <xf numFmtId="167" fontId="0" fillId="0" borderId="12" xfId="0" applyNumberFormat="1" applyFill="1" applyBorder="1" applyProtection="1"/>
    <xf numFmtId="0" fontId="5" fillId="2" borderId="22" xfId="0" applyFont="1" applyFill="1" applyBorder="1" applyAlignment="1" applyProtection="1">
      <alignment horizontal="center" vertical="center"/>
      <protection locked="0"/>
    </xf>
    <xf numFmtId="0" fontId="0" fillId="0" borderId="0" xfId="0" applyProtection="1"/>
    <xf numFmtId="0" fontId="1" fillId="3" borderId="7" xfId="0" applyFont="1" applyFill="1" applyBorder="1" applyAlignment="1" applyProtection="1">
      <alignment horizontal="left" indent="1"/>
    </xf>
    <xf numFmtId="0" fontId="1" fillId="12" borderId="34" xfId="0" applyFont="1" applyFill="1" applyBorder="1" applyAlignment="1" applyProtection="1">
      <alignment horizontal="center"/>
    </xf>
    <xf numFmtId="0" fontId="1" fillId="10" borderId="27" xfId="0" applyFont="1" applyFill="1" applyBorder="1" applyAlignment="1" applyProtection="1">
      <alignment horizontal="center"/>
    </xf>
    <xf numFmtId="0" fontId="1" fillId="13" borderId="27" xfId="0" applyFont="1" applyFill="1" applyBorder="1" applyAlignment="1" applyProtection="1">
      <alignment horizontal="center"/>
    </xf>
    <xf numFmtId="0" fontId="1" fillId="14" borderId="8" xfId="0" applyFont="1" applyFill="1" applyBorder="1" applyAlignment="1" applyProtection="1">
      <alignment horizontal="center"/>
    </xf>
    <xf numFmtId="0" fontId="1" fillId="0" borderId="9" xfId="0" applyFont="1" applyBorder="1" applyProtection="1"/>
    <xf numFmtId="167" fontId="0" fillId="0" borderId="3" xfId="2" applyNumberFormat="1" applyFont="1" applyFill="1" applyBorder="1" applyProtection="1"/>
    <xf numFmtId="0" fontId="1" fillId="0" borderId="2" xfId="0" applyFont="1" applyBorder="1" applyProtection="1"/>
    <xf numFmtId="0" fontId="1" fillId="0" borderId="3" xfId="0" applyFont="1" applyBorder="1" applyProtection="1"/>
    <xf numFmtId="167" fontId="0" fillId="0" borderId="2" xfId="2" applyNumberFormat="1" applyFont="1" applyBorder="1" applyProtection="1"/>
    <xf numFmtId="167" fontId="0" fillId="0" borderId="3" xfId="2" applyNumberFormat="1" applyFont="1" applyBorder="1" applyProtection="1"/>
    <xf numFmtId="0" fontId="1" fillId="0" borderId="11" xfId="0" applyFont="1" applyBorder="1" applyProtection="1"/>
    <xf numFmtId="167" fontId="0" fillId="0" borderId="13" xfId="2" applyNumberFormat="1" applyFont="1" applyFill="1" applyBorder="1" applyProtection="1"/>
    <xf numFmtId="0" fontId="1" fillId="0" borderId="0" xfId="0" applyFont="1" applyBorder="1" applyProtection="1"/>
    <xf numFmtId="167" fontId="0" fillId="0" borderId="3" xfId="0" applyNumberFormat="1" applyFill="1" applyBorder="1" applyProtection="1"/>
    <xf numFmtId="167" fontId="0" fillId="0" borderId="13" xfId="0" applyNumberFormat="1" applyFill="1" applyBorder="1" applyProtection="1"/>
    <xf numFmtId="0" fontId="0" fillId="0" borderId="0" xfId="2" applyNumberFormat="1" applyFont="1" applyFill="1" applyBorder="1" applyProtection="1"/>
    <xf numFmtId="0" fontId="0" fillId="0" borderId="0" xfId="0" applyFill="1" applyProtection="1"/>
    <xf numFmtId="0" fontId="7" fillId="0" borderId="0" xfId="3" applyFont="1" applyFill="1" applyAlignment="1" applyProtection="1">
      <alignment horizontal="center"/>
      <protection hidden="1"/>
    </xf>
    <xf numFmtId="0" fontId="5" fillId="0" borderId="0" xfId="0" applyFont="1" applyProtection="1">
      <protection hidden="1"/>
    </xf>
    <xf numFmtId="0" fontId="5" fillId="0" borderId="0" xfId="0" applyFont="1" applyFill="1" applyProtection="1">
      <protection hidden="1"/>
    </xf>
    <xf numFmtId="164" fontId="5" fillId="0" borderId="0" xfId="4" applyNumberFormat="1" applyFont="1" applyFill="1" applyProtection="1">
      <protection hidden="1"/>
    </xf>
    <xf numFmtId="0" fontId="0" fillId="0" borderId="0" xfId="0" applyProtection="1">
      <protection hidden="1"/>
    </xf>
    <xf numFmtId="0" fontId="4" fillId="0" borderId="0" xfId="0" applyFont="1" applyFill="1" applyProtection="1">
      <protection hidden="1"/>
    </xf>
    <xf numFmtId="0" fontId="5" fillId="0" borderId="38" xfId="0" applyFont="1" applyBorder="1" applyAlignment="1" applyProtection="1">
      <protection hidden="1"/>
    </xf>
    <xf numFmtId="0" fontId="26" fillId="16" borderId="3" xfId="0" applyFont="1" applyFill="1" applyBorder="1" applyAlignment="1" applyProtection="1">
      <alignment horizontal="center" vertical="center"/>
      <protection hidden="1"/>
    </xf>
    <xf numFmtId="0" fontId="4" fillId="3" borderId="7" xfId="0" applyFont="1" applyFill="1" applyBorder="1" applyAlignment="1" applyProtection="1">
      <alignment horizontal="left" indent="1"/>
      <protection hidden="1"/>
    </xf>
    <xf numFmtId="0" fontId="4" fillId="12" borderId="34" xfId="0" applyFont="1" applyFill="1" applyBorder="1" applyAlignment="1" applyProtection="1">
      <alignment horizontal="center"/>
      <protection hidden="1"/>
    </xf>
    <xf numFmtId="0" fontId="4" fillId="10" borderId="27" xfId="0" applyFont="1" applyFill="1" applyBorder="1" applyAlignment="1" applyProtection="1">
      <alignment horizontal="center"/>
      <protection hidden="1"/>
    </xf>
    <xf numFmtId="0" fontId="4" fillId="13" borderId="2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16" xfId="0" applyFont="1" applyBorder="1" applyAlignment="1" applyProtection="1">
      <protection hidden="1"/>
    </xf>
    <xf numFmtId="0" fontId="5" fillId="0" borderId="9" xfId="0" applyFont="1" applyBorder="1" applyAlignment="1" applyProtection="1">
      <alignment horizontal="left" indent="1"/>
      <protection hidden="1"/>
    </xf>
    <xf numFmtId="0" fontId="5" fillId="0" borderId="17" xfId="0" applyFont="1" applyBorder="1" applyAlignment="1" applyProtection="1">
      <protection hidden="1"/>
    </xf>
    <xf numFmtId="0" fontId="22" fillId="0" borderId="0" xfId="0" applyFont="1" applyProtection="1">
      <protection hidden="1"/>
    </xf>
    <xf numFmtId="0" fontId="4" fillId="0" borderId="0" xfId="0" applyFont="1" applyBorder="1" applyAlignment="1" applyProtection="1">
      <alignment horizontal="left" indent="1"/>
      <protection hidden="1"/>
    </xf>
    <xf numFmtId="164" fontId="4" fillId="0" borderId="0" xfId="4" applyNumberFormat="1" applyFont="1" applyBorder="1" applyProtection="1">
      <protection hidden="1"/>
    </xf>
    <xf numFmtId="0" fontId="26" fillId="16" borderId="13" xfId="0" applyFont="1" applyFill="1" applyBorder="1" applyAlignment="1" applyProtection="1">
      <alignment horizontal="center" vertical="center"/>
      <protection hidden="1"/>
    </xf>
    <xf numFmtId="0" fontId="5" fillId="0" borderId="38" xfId="0" applyFont="1" applyBorder="1" applyAlignment="1" applyProtection="1">
      <alignment horizontal="left" indent="1"/>
      <protection hidden="1"/>
    </xf>
    <xf numFmtId="0" fontId="26" fillId="16" borderId="27" xfId="0" applyFont="1" applyFill="1" applyBorder="1" applyAlignment="1" applyProtection="1">
      <alignment horizontal="center" vertical="center"/>
      <protection hidden="1"/>
    </xf>
    <xf numFmtId="0" fontId="5" fillId="0" borderId="16" xfId="0" applyFont="1" applyBorder="1" applyAlignment="1" applyProtection="1">
      <alignment horizontal="left" indent="1"/>
      <protection hidden="1"/>
    </xf>
    <xf numFmtId="0" fontId="5" fillId="0" borderId="0" xfId="0" applyFont="1" applyBorder="1" applyProtection="1">
      <protection hidden="1"/>
    </xf>
    <xf numFmtId="0" fontId="5" fillId="0" borderId="17" xfId="0" applyFont="1" applyBorder="1" applyAlignment="1" applyProtection="1">
      <alignment horizontal="left" indent="1"/>
      <protection hidden="1"/>
    </xf>
    <xf numFmtId="0" fontId="4" fillId="3" borderId="7" xfId="0" applyFont="1" applyFill="1" applyBorder="1" applyAlignment="1" applyProtection="1">
      <alignment horizontal="center"/>
      <protection hidden="1"/>
    </xf>
    <xf numFmtId="0" fontId="26" fillId="16" borderId="36" xfId="0" applyFont="1" applyFill="1" applyBorder="1" applyAlignment="1" applyProtection="1">
      <alignment horizontal="center" vertical="center"/>
      <protection hidden="1"/>
    </xf>
    <xf numFmtId="0" fontId="4" fillId="17" borderId="9" xfId="0" applyFont="1" applyFill="1" applyBorder="1" applyAlignment="1" applyProtection="1">
      <alignment horizontal="left" indent="1"/>
      <protection hidden="1"/>
    </xf>
    <xf numFmtId="0" fontId="5" fillId="0" borderId="11" xfId="0" applyFont="1" applyFill="1" applyBorder="1" applyAlignment="1" applyProtection="1">
      <alignment horizontal="left" indent="1"/>
      <protection hidden="1"/>
    </xf>
    <xf numFmtId="164" fontId="5" fillId="0" borderId="1" xfId="4" applyNumberFormat="1" applyFont="1" applyBorder="1" applyAlignment="1" applyProtection="1">
      <protection hidden="1"/>
    </xf>
    <xf numFmtId="164" fontId="5" fillId="0" borderId="2" xfId="4" applyNumberFormat="1" applyFont="1" applyBorder="1" applyAlignment="1" applyProtection="1">
      <protection hidden="1"/>
    </xf>
    <xf numFmtId="0" fontId="0" fillId="0" borderId="0" xfId="0" applyBorder="1" applyProtection="1">
      <protection hidden="1"/>
    </xf>
    <xf numFmtId="0" fontId="4" fillId="0" borderId="17" xfId="0" applyFont="1" applyBorder="1" applyAlignment="1" applyProtection="1">
      <alignment horizontal="left" indent="1"/>
      <protection hidden="1"/>
    </xf>
    <xf numFmtId="164" fontId="4" fillId="0" borderId="53" xfId="4" applyNumberFormat="1" applyFont="1" applyBorder="1" applyAlignment="1" applyProtection="1">
      <protection hidden="1"/>
    </xf>
    <xf numFmtId="0" fontId="0" fillId="0" borderId="0" xfId="0" applyFont="1" applyProtection="1">
      <protection hidden="1"/>
    </xf>
    <xf numFmtId="0" fontId="4" fillId="0" borderId="0" xfId="0" applyFont="1" applyFill="1" applyBorder="1" applyAlignment="1" applyProtection="1">
      <alignment horizontal="center"/>
      <protection hidden="1"/>
    </xf>
    <xf numFmtId="0" fontId="0" fillId="0" borderId="0" xfId="0" applyAlignment="1" applyProtection="1">
      <alignment vertical="center"/>
      <protection hidden="1"/>
    </xf>
    <xf numFmtId="44" fontId="5" fillId="0" borderId="0" xfId="0" applyNumberFormat="1" applyFont="1" applyProtection="1">
      <protection hidden="1"/>
    </xf>
    <xf numFmtId="0" fontId="6" fillId="0" borderId="32" xfId="0" applyFont="1" applyFill="1" applyBorder="1" applyAlignment="1" applyProtection="1">
      <alignment horizontal="left" indent="2"/>
      <protection hidden="1"/>
    </xf>
    <xf numFmtId="164" fontId="5" fillId="2" borderId="33" xfId="4" applyNumberFormat="1" applyFont="1" applyFill="1" applyBorder="1" applyAlignment="1" applyProtection="1">
      <alignment horizontal="right"/>
      <protection hidden="1"/>
    </xf>
    <xf numFmtId="0" fontId="5" fillId="0" borderId="0" xfId="0" applyFont="1" applyAlignment="1" applyProtection="1">
      <alignment horizontal="center"/>
      <protection hidden="1"/>
    </xf>
    <xf numFmtId="0" fontId="13" fillId="3" borderId="7" xfId="0" applyFont="1" applyFill="1" applyBorder="1" applyAlignment="1" applyProtection="1">
      <protection hidden="1"/>
    </xf>
    <xf numFmtId="0" fontId="1" fillId="12" borderId="27" xfId="0" applyFont="1" applyFill="1" applyBorder="1" applyAlignment="1" applyProtection="1">
      <alignment horizontal="center"/>
      <protection hidden="1"/>
    </xf>
    <xf numFmtId="0" fontId="1" fillId="10" borderId="27" xfId="0" applyFont="1" applyFill="1" applyBorder="1" applyAlignment="1" applyProtection="1">
      <alignment horizontal="center"/>
      <protection hidden="1"/>
    </xf>
    <xf numFmtId="0" fontId="1" fillId="13" borderId="27" xfId="0" applyFont="1" applyFill="1" applyBorder="1" applyAlignment="1" applyProtection="1">
      <alignment horizontal="center"/>
      <protection hidden="1"/>
    </xf>
    <xf numFmtId="0" fontId="1" fillId="14" borderId="8" xfId="0" applyFont="1" applyFill="1" applyBorder="1" applyAlignment="1" applyProtection="1">
      <alignment horizontal="center"/>
      <protection hidden="1"/>
    </xf>
    <xf numFmtId="0" fontId="0" fillId="0" borderId="9" xfId="0" applyFont="1" applyBorder="1" applyAlignment="1" applyProtection="1">
      <alignment horizontal="left" vertical="center" indent="1"/>
      <protection hidden="1"/>
    </xf>
    <xf numFmtId="0" fontId="1" fillId="0" borderId="31" xfId="0" applyFont="1" applyBorder="1" applyAlignment="1" applyProtection="1">
      <alignment vertical="center"/>
      <protection hidden="1"/>
    </xf>
    <xf numFmtId="166" fontId="1" fillId="0" borderId="3" xfId="2" applyNumberFormat="1" applyFont="1" applyBorder="1" applyAlignment="1" applyProtection="1">
      <alignment horizontal="right" vertical="center" indent="1"/>
      <protection hidden="1"/>
    </xf>
    <xf numFmtId="0" fontId="1" fillId="3" borderId="32" xfId="0" applyFont="1" applyFill="1" applyBorder="1" applyAlignment="1" applyProtection="1">
      <protection hidden="1"/>
    </xf>
    <xf numFmtId="44" fontId="1" fillId="3" borderId="35" xfId="2" applyFont="1" applyFill="1" applyBorder="1" applyAlignment="1" applyProtection="1">
      <alignment horizontal="right" indent="1"/>
      <protection hidden="1"/>
    </xf>
    <xf numFmtId="0" fontId="0" fillId="0" borderId="9" xfId="0" applyFont="1" applyBorder="1" applyAlignment="1" applyProtection="1">
      <alignment horizontal="left" vertical="center" indent="2"/>
      <protection hidden="1"/>
    </xf>
    <xf numFmtId="0" fontId="0" fillId="0" borderId="11" xfId="0" applyFont="1" applyBorder="1" applyAlignment="1" applyProtection="1">
      <alignment horizontal="left" vertical="center" indent="1"/>
      <protection hidden="1"/>
    </xf>
    <xf numFmtId="0" fontId="1" fillId="0" borderId="48" xfId="0" applyFont="1" applyBorder="1" applyAlignment="1" applyProtection="1">
      <alignment vertical="center"/>
      <protection hidden="1"/>
    </xf>
    <xf numFmtId="166" fontId="1" fillId="0" borderId="45" xfId="2" applyNumberFormat="1" applyFont="1" applyBorder="1" applyAlignment="1" applyProtection="1">
      <alignment horizontal="right" vertical="center"/>
      <protection hidden="1"/>
    </xf>
    <xf numFmtId="166" fontId="1" fillId="0" borderId="4" xfId="2" applyNumberFormat="1" applyFont="1" applyBorder="1" applyAlignment="1" applyProtection="1">
      <alignment horizontal="right" vertical="center" indent="1"/>
      <protection hidden="1"/>
    </xf>
    <xf numFmtId="44" fontId="1" fillId="3" borderId="35" xfId="2" applyNumberFormat="1" applyFont="1" applyFill="1" applyBorder="1" applyAlignment="1" applyProtection="1">
      <alignment horizontal="right" indent="1"/>
      <protection hidden="1"/>
    </xf>
    <xf numFmtId="44" fontId="1" fillId="3" borderId="33" xfId="2" applyFont="1" applyFill="1" applyBorder="1" applyAlignment="1" applyProtection="1">
      <alignment horizontal="right" indent="1"/>
      <protection hidden="1"/>
    </xf>
    <xf numFmtId="166" fontId="1" fillId="0" borderId="30" xfId="2" applyNumberFormat="1" applyFont="1" applyBorder="1" applyAlignment="1" applyProtection="1">
      <alignment horizontal="right" vertical="center" indent="1"/>
      <protection hidden="1"/>
    </xf>
    <xf numFmtId="44" fontId="1" fillId="3" borderId="33" xfId="2" applyNumberFormat="1" applyFont="1" applyFill="1" applyBorder="1" applyAlignment="1" applyProtection="1">
      <alignment horizontal="right" indent="1"/>
      <protection hidden="1"/>
    </xf>
    <xf numFmtId="166" fontId="1" fillId="0" borderId="49" xfId="2" applyNumberFormat="1" applyFont="1" applyBorder="1" applyAlignment="1" applyProtection="1">
      <alignment horizontal="right" vertical="center"/>
      <protection hidden="1"/>
    </xf>
    <xf numFmtId="166" fontId="1" fillId="0" borderId="10" xfId="2" applyNumberFormat="1" applyFont="1" applyBorder="1" applyAlignment="1" applyProtection="1">
      <alignment horizontal="right" vertical="center" indent="1"/>
      <protection hidden="1"/>
    </xf>
    <xf numFmtId="0" fontId="1" fillId="0" borderId="55" xfId="0" applyFont="1" applyBorder="1" applyAlignment="1">
      <alignment horizontal="center"/>
    </xf>
    <xf numFmtId="0" fontId="13" fillId="3" borderId="7" xfId="0" applyFont="1" applyFill="1" applyBorder="1" applyAlignment="1" applyProtection="1">
      <alignment horizontal="center"/>
      <protection hidden="1"/>
    </xf>
    <xf numFmtId="0" fontId="13" fillId="3" borderId="41" xfId="0" applyFont="1" applyFill="1" applyBorder="1" applyAlignment="1" applyProtection="1">
      <alignment horizontal="center"/>
      <protection hidden="1"/>
    </xf>
    <xf numFmtId="0" fontId="13" fillId="3" borderId="59" xfId="0" applyFont="1" applyFill="1" applyBorder="1" applyAlignment="1" applyProtection="1">
      <alignment horizontal="center"/>
      <protection hidden="1"/>
    </xf>
    <xf numFmtId="0" fontId="1" fillId="0" borderId="58"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6" fillId="0" borderId="16" xfId="0" applyFont="1" applyFill="1" applyBorder="1" applyAlignment="1" applyProtection="1">
      <alignment horizontal="left" indent="6"/>
      <protection hidden="1"/>
    </xf>
    <xf numFmtId="0" fontId="6" fillId="0" borderId="16" xfId="0" applyFont="1" applyFill="1" applyBorder="1" applyAlignment="1" applyProtection="1">
      <alignment horizontal="center"/>
      <protection hidden="1"/>
    </xf>
    <xf numFmtId="0" fontId="6" fillId="11" borderId="16" xfId="0" applyFont="1" applyFill="1" applyBorder="1" applyAlignment="1" applyProtection="1">
      <alignment horizontal="left" indent="6"/>
      <protection hidden="1"/>
    </xf>
    <xf numFmtId="0" fontId="6" fillId="11" borderId="17" xfId="0" applyFont="1" applyFill="1" applyBorder="1" applyAlignment="1" applyProtection="1">
      <alignment horizontal="left" indent="6"/>
      <protection hidden="1"/>
    </xf>
    <xf numFmtId="0" fontId="26" fillId="16" borderId="3" xfId="0" applyFont="1" applyFill="1" applyBorder="1" applyAlignment="1" applyProtection="1">
      <alignment horizontal="center"/>
      <protection hidden="1"/>
    </xf>
    <xf numFmtId="0" fontId="6" fillId="0" borderId="38" xfId="0" applyFont="1" applyFill="1" applyBorder="1" applyAlignment="1" applyProtection="1">
      <alignment horizontal="left" indent="2"/>
      <protection hidden="1"/>
    </xf>
    <xf numFmtId="0" fontId="6" fillId="0" borderId="16" xfId="0" applyFont="1" applyFill="1" applyBorder="1" applyAlignment="1" applyProtection="1">
      <alignment horizontal="left" indent="2"/>
      <protection hidden="1"/>
    </xf>
    <xf numFmtId="0" fontId="6" fillId="11" borderId="60" xfId="0" applyFont="1" applyFill="1" applyBorder="1" applyAlignment="1" applyProtection="1">
      <alignment horizontal="left" indent="2"/>
      <protection hidden="1"/>
    </xf>
    <xf numFmtId="0" fontId="6" fillId="11" borderId="16" xfId="0" applyFont="1" applyFill="1" applyBorder="1" applyAlignment="1" applyProtection="1">
      <alignment horizontal="left" indent="2"/>
      <protection hidden="1"/>
    </xf>
    <xf numFmtId="0" fontId="6" fillId="11" borderId="17" xfId="0" applyFont="1" applyFill="1" applyBorder="1" applyAlignment="1" applyProtection="1">
      <alignment horizontal="left" indent="2"/>
      <protection hidden="1"/>
    </xf>
    <xf numFmtId="0" fontId="6" fillId="11" borderId="38" xfId="0" applyFont="1" applyFill="1" applyBorder="1" applyAlignment="1" applyProtection="1">
      <alignment horizontal="left" indent="2"/>
      <protection hidden="1"/>
    </xf>
    <xf numFmtId="0" fontId="26" fillId="16" borderId="13" xfId="0" applyFont="1" applyFill="1" applyBorder="1" applyAlignment="1" applyProtection="1">
      <alignment horizontal="center"/>
      <protection hidden="1"/>
    </xf>
    <xf numFmtId="166" fontId="5" fillId="0" borderId="0" xfId="0" applyNumberFormat="1" applyFont="1" applyProtection="1">
      <protection hidden="1"/>
    </xf>
    <xf numFmtId="10" fontId="5" fillId="0" borderId="0" xfId="1" applyNumberFormat="1" applyFont="1" applyProtection="1">
      <protection hidden="1"/>
    </xf>
    <xf numFmtId="43" fontId="5" fillId="0" borderId="0" xfId="0" applyNumberFormat="1" applyFont="1" applyProtection="1">
      <protection hidden="1"/>
    </xf>
    <xf numFmtId="9" fontId="5" fillId="0" borderId="0" xfId="1" applyNumberFormat="1" applyFont="1" applyProtection="1">
      <protection hidden="1"/>
    </xf>
    <xf numFmtId="0" fontId="0" fillId="0" borderId="63" xfId="0" applyNumberFormat="1" applyBorder="1" applyProtection="1">
      <protection hidden="1"/>
    </xf>
    <xf numFmtId="0" fontId="0" fillId="0" borderId="63" xfId="1" applyNumberFormat="1" applyFont="1" applyBorder="1" applyProtection="1">
      <protection hidden="1"/>
    </xf>
    <xf numFmtId="164" fontId="4" fillId="0" borderId="52" xfId="4" applyNumberFormat="1" applyFont="1" applyBorder="1" applyProtection="1">
      <protection hidden="1"/>
    </xf>
    <xf numFmtId="0" fontId="26" fillId="16" borderId="6" xfId="0" applyFont="1" applyFill="1" applyBorder="1" applyAlignment="1" applyProtection="1">
      <alignment horizontal="center" vertical="center"/>
      <protection hidden="1"/>
    </xf>
    <xf numFmtId="164" fontId="5" fillId="2" borderId="55" xfId="4" applyNumberFormat="1" applyFont="1" applyFill="1" applyBorder="1" applyProtection="1">
      <protection locked="0"/>
    </xf>
    <xf numFmtId="164" fontId="5" fillId="2" borderId="56" xfId="4" applyNumberFormat="1" applyFont="1" applyFill="1" applyBorder="1" applyProtection="1">
      <protection locked="0"/>
    </xf>
    <xf numFmtId="164" fontId="5" fillId="2" borderId="57" xfId="4" applyNumberFormat="1" applyFont="1" applyFill="1" applyBorder="1" applyProtection="1">
      <protection locked="0"/>
    </xf>
    <xf numFmtId="0" fontId="26" fillId="16" borderId="40" xfId="0" applyFont="1" applyFill="1" applyBorder="1" applyAlignment="1" applyProtection="1">
      <alignment horizontal="center" vertical="center"/>
      <protection hidden="1"/>
    </xf>
    <xf numFmtId="0" fontId="26" fillId="16" borderId="39" xfId="0" applyFont="1" applyFill="1" applyBorder="1" applyAlignment="1" applyProtection="1">
      <alignment horizontal="center" vertical="center"/>
      <protection hidden="1"/>
    </xf>
    <xf numFmtId="44" fontId="5" fillId="2" borderId="55" xfId="2" applyFont="1" applyFill="1" applyBorder="1" applyProtection="1">
      <protection locked="0"/>
    </xf>
    <xf numFmtId="44" fontId="5" fillId="2" borderId="56" xfId="2" applyFont="1" applyFill="1" applyBorder="1" applyProtection="1">
      <protection locked="0"/>
    </xf>
    <xf numFmtId="44" fontId="5" fillId="2" borderId="57" xfId="2" applyFont="1" applyFill="1" applyBorder="1" applyProtection="1">
      <protection locked="0"/>
    </xf>
    <xf numFmtId="43" fontId="5" fillId="2" borderId="10" xfId="0" applyNumberFormat="1" applyFont="1" applyFill="1" applyBorder="1" applyProtection="1">
      <protection locked="0"/>
    </xf>
    <xf numFmtId="43" fontId="5" fillId="2" borderId="12" xfId="0" applyNumberFormat="1" applyFont="1" applyFill="1" applyBorder="1" applyProtection="1">
      <protection locked="0"/>
    </xf>
    <xf numFmtId="164" fontId="5" fillId="2" borderId="10" xfId="0" applyNumberFormat="1" applyFont="1" applyFill="1" applyBorder="1" applyProtection="1">
      <protection locked="0"/>
    </xf>
    <xf numFmtId="164" fontId="5" fillId="2" borderId="10" xfId="4" applyNumberFormat="1" applyFont="1" applyFill="1" applyBorder="1" applyAlignment="1" applyProtection="1">
      <alignment horizontal="right"/>
      <protection locked="0"/>
    </xf>
    <xf numFmtId="164" fontId="5" fillId="2" borderId="30" xfId="0" applyNumberFormat="1" applyFont="1" applyFill="1" applyBorder="1" applyProtection="1">
      <protection locked="0"/>
    </xf>
    <xf numFmtId="164" fontId="5" fillId="2" borderId="10" xfId="0" applyNumberFormat="1" applyFont="1" applyFill="1" applyBorder="1" applyAlignment="1" applyProtection="1">
      <alignment horizontal="right"/>
      <protection locked="0"/>
    </xf>
    <xf numFmtId="166" fontId="1" fillId="0" borderId="30" xfId="2" applyNumberFormat="1" applyFont="1" applyBorder="1" applyAlignment="1">
      <alignment horizontal="right" vertical="center" indent="1"/>
    </xf>
    <xf numFmtId="166" fontId="1" fillId="0" borderId="10" xfId="2" applyNumberFormat="1" applyFont="1" applyBorder="1" applyAlignment="1">
      <alignment horizontal="right" vertical="center" indent="1"/>
    </xf>
    <xf numFmtId="0" fontId="0" fillId="0" borderId="0" xfId="0" applyAlignment="1">
      <alignment horizontal="left" vertical="center" indent="5"/>
    </xf>
    <xf numFmtId="0" fontId="30" fillId="0" borderId="0" xfId="0" applyFont="1" applyAlignment="1">
      <alignment vertical="center"/>
    </xf>
    <xf numFmtId="0" fontId="4" fillId="0" borderId="20" xfId="0" applyFont="1" applyBorder="1" applyAlignment="1" applyProtection="1">
      <alignment horizontal="left" indent="1"/>
      <protection hidden="1"/>
    </xf>
    <xf numFmtId="0" fontId="0" fillId="0" borderId="0" xfId="0"/>
    <xf numFmtId="0" fontId="0" fillId="0" borderId="0" xfId="0"/>
    <xf numFmtId="0" fontId="10" fillId="0" borderId="0" xfId="0" applyFont="1" applyBorder="1"/>
    <xf numFmtId="0" fontId="10" fillId="0" borderId="0" xfId="0" applyFont="1" applyFill="1" applyBorder="1"/>
    <xf numFmtId="0" fontId="14" fillId="0" borderId="0" xfId="0" applyFont="1" applyProtection="1"/>
    <xf numFmtId="0" fontId="1" fillId="0" borderId="24" xfId="0" applyFont="1" applyBorder="1" applyProtection="1"/>
    <xf numFmtId="0" fontId="0" fillId="0" borderId="0" xfId="0" applyBorder="1" applyProtection="1"/>
    <xf numFmtId="0" fontId="0" fillId="0" borderId="25" xfId="0" applyBorder="1" applyProtection="1"/>
    <xf numFmtId="0" fontId="1" fillId="0" borderId="0" xfId="0" applyNumberFormat="1" applyFont="1" applyFill="1" applyBorder="1" applyAlignment="1" applyProtection="1">
      <alignment horizontal="center" vertical="center"/>
    </xf>
    <xf numFmtId="0" fontId="4" fillId="0" borderId="0" xfId="0" applyFont="1" applyBorder="1" applyAlignment="1" applyProtection="1">
      <alignment horizontal="left" indent="1"/>
    </xf>
    <xf numFmtId="164" fontId="4" fillId="0" borderId="0" xfId="4" applyNumberFormat="1" applyFont="1" applyBorder="1" applyProtection="1"/>
    <xf numFmtId="0" fontId="15" fillId="19" borderId="7" xfId="0" applyFont="1" applyFill="1" applyBorder="1" applyAlignment="1" applyProtection="1">
      <alignment horizontal="left" indent="1"/>
    </xf>
    <xf numFmtId="39" fontId="4" fillId="19" borderId="8" xfId="4" applyNumberFormat="1" applyFont="1" applyFill="1" applyBorder="1" applyProtection="1"/>
    <xf numFmtId="167" fontId="1" fillId="0" borderId="3" xfId="2" applyNumberFormat="1" applyFont="1" applyBorder="1" applyProtection="1"/>
    <xf numFmtId="167" fontId="0" fillId="18" borderId="3" xfId="2" applyNumberFormat="1" applyFont="1" applyFill="1" applyBorder="1" applyProtection="1"/>
    <xf numFmtId="0" fontId="0" fillId="0" borderId="41" xfId="0" applyFill="1" applyBorder="1" applyAlignment="1" applyProtection="1">
      <alignment horizontal="center"/>
    </xf>
    <xf numFmtId="0" fontId="1" fillId="0" borderId="0" xfId="0" applyFont="1" applyFill="1" applyBorder="1" applyProtection="1"/>
    <xf numFmtId="0" fontId="16" fillId="0" borderId="31" xfId="0" applyFont="1" applyBorder="1" applyAlignment="1" applyProtection="1">
      <alignment horizontal="left" indent="1"/>
    </xf>
    <xf numFmtId="39" fontId="4" fillId="0" borderId="8" xfId="4" applyNumberFormat="1" applyFont="1" applyFill="1" applyBorder="1" applyProtection="1"/>
    <xf numFmtId="0" fontId="9" fillId="0" borderId="24" xfId="0" applyFont="1" applyBorder="1" applyProtection="1"/>
    <xf numFmtId="3" fontId="10" fillId="6" borderId="3" xfId="0" applyNumberFormat="1" applyFont="1" applyFill="1" applyBorder="1" applyProtection="1"/>
    <xf numFmtId="0" fontId="1" fillId="0" borderId="41" xfId="0" applyNumberFormat="1" applyFont="1" applyFill="1" applyBorder="1" applyAlignment="1" applyProtection="1">
      <alignment horizontal="center" vertical="center"/>
    </xf>
    <xf numFmtId="0" fontId="1" fillId="0" borderId="41" xfId="2" applyNumberFormat="1" applyFont="1" applyFill="1" applyBorder="1" applyAlignment="1" applyProtection="1">
      <alignment horizontal="center" vertical="center"/>
    </xf>
    <xf numFmtId="167" fontId="14" fillId="20" borderId="3" xfId="0" applyNumberFormat="1" applyFont="1" applyFill="1" applyBorder="1" applyProtection="1"/>
    <xf numFmtId="0" fontId="0" fillId="0" borderId="3" xfId="0" applyFont="1" applyBorder="1" applyProtection="1"/>
    <xf numFmtId="0" fontId="0" fillId="0" borderId="0" xfId="0" applyFill="1" applyBorder="1" applyProtection="1"/>
    <xf numFmtId="0" fontId="6" fillId="0" borderId="9" xfId="0" applyFont="1" applyFill="1" applyBorder="1" applyAlignment="1" applyProtection="1">
      <alignment horizontal="left" indent="2"/>
    </xf>
    <xf numFmtId="164" fontId="6" fillId="2" borderId="8" xfId="4" applyNumberFormat="1" applyFont="1" applyFill="1" applyBorder="1" applyProtection="1"/>
    <xf numFmtId="0" fontId="15" fillId="0" borderId="7" xfId="0" applyFont="1" applyBorder="1" applyAlignment="1" applyProtection="1">
      <alignment horizontal="left" indent="2"/>
    </xf>
    <xf numFmtId="9" fontId="10" fillId="6" borderId="3" xfId="1" applyFont="1" applyFill="1" applyBorder="1" applyProtection="1"/>
    <xf numFmtId="4" fontId="0" fillId="0" borderId="25" xfId="0" applyNumberFormat="1" applyBorder="1" applyProtection="1"/>
    <xf numFmtId="0" fontId="0" fillId="0" borderId="0" xfId="0" applyAlignment="1" applyProtection="1">
      <alignment horizontal="center"/>
    </xf>
    <xf numFmtId="3" fontId="9" fillId="0" borderId="25" xfId="0" applyNumberFormat="1" applyFont="1" applyBorder="1" applyAlignment="1" applyProtection="1">
      <alignment horizontal="center"/>
    </xf>
    <xf numFmtId="0" fontId="0" fillId="0" borderId="14" xfId="0" applyNumberFormat="1" applyFill="1" applyBorder="1" applyAlignment="1" applyProtection="1">
      <alignment horizontal="center"/>
    </xf>
    <xf numFmtId="3" fontId="0" fillId="0" borderId="42" xfId="0" applyNumberFormat="1" applyFill="1" applyBorder="1" applyAlignment="1" applyProtection="1">
      <alignment horizontal="center"/>
    </xf>
    <xf numFmtId="169" fontId="0" fillId="0" borderId="14" xfId="2" applyNumberFormat="1" applyFont="1" applyFill="1" applyBorder="1" applyAlignment="1" applyProtection="1">
      <alignment horizontal="center"/>
    </xf>
    <xf numFmtId="170" fontId="0" fillId="0" borderId="42" xfId="2" applyNumberFormat="1" applyFont="1" applyFill="1" applyBorder="1" applyAlignment="1" applyProtection="1">
      <alignment horizontal="center"/>
    </xf>
    <xf numFmtId="1" fontId="0" fillId="0" borderId="14" xfId="2" applyNumberFormat="1" applyFont="1" applyFill="1" applyBorder="1" applyAlignment="1" applyProtection="1">
      <alignment horizontal="center"/>
    </xf>
    <xf numFmtId="3" fontId="0" fillId="0" borderId="42" xfId="2" applyNumberFormat="1" applyFont="1" applyFill="1" applyBorder="1" applyAlignment="1" applyProtection="1">
      <alignment horizontal="center"/>
    </xf>
    <xf numFmtId="0" fontId="1" fillId="0" borderId="0" xfId="2" applyNumberFormat="1" applyFont="1" applyFill="1" applyBorder="1" applyAlignment="1" applyProtection="1">
      <alignment horizontal="center" vertical="center"/>
    </xf>
    <xf numFmtId="167" fontId="28" fillId="0" borderId="3" xfId="0" applyNumberFormat="1" applyFont="1" applyBorder="1" applyProtection="1"/>
    <xf numFmtId="0" fontId="1" fillId="0" borderId="3" xfId="0" applyFont="1" applyBorder="1" applyAlignment="1" applyProtection="1">
      <alignment horizontal="left"/>
    </xf>
    <xf numFmtId="0" fontId="6" fillId="0" borderId="7" xfId="0" applyFont="1" applyFill="1" applyBorder="1" applyAlignment="1" applyProtection="1">
      <alignment horizontal="left" indent="2"/>
    </xf>
    <xf numFmtId="0" fontId="15" fillId="0" borderId="9" xfId="0" applyFont="1" applyBorder="1" applyAlignment="1" applyProtection="1">
      <alignment horizontal="left" indent="2"/>
    </xf>
    <xf numFmtId="39" fontId="4" fillId="20" borderId="8" xfId="4" applyNumberFormat="1" applyFont="1" applyFill="1" applyBorder="1" applyProtection="1"/>
    <xf numFmtId="3" fontId="10" fillId="20" borderId="3" xfId="0" applyNumberFormat="1" applyFont="1" applyFill="1" applyBorder="1" applyProtection="1"/>
    <xf numFmtId="43" fontId="0" fillId="0" borderId="25" xfId="4" applyFont="1" applyBorder="1" applyProtection="1"/>
    <xf numFmtId="167" fontId="0" fillId="5" borderId="3" xfId="2" applyNumberFormat="1" applyFont="1" applyFill="1" applyBorder="1" applyProtection="1"/>
    <xf numFmtId="3" fontId="0" fillId="0" borderId="25" xfId="0" applyNumberFormat="1" applyBorder="1" applyAlignment="1" applyProtection="1">
      <alignment horizontal="center"/>
    </xf>
    <xf numFmtId="0" fontId="0" fillId="0" borderId="24" xfId="0" applyNumberFormat="1" applyFill="1" applyBorder="1" applyAlignment="1" applyProtection="1">
      <alignment horizontal="center"/>
    </xf>
    <xf numFmtId="3" fontId="0" fillId="0" borderId="25" xfId="0" applyNumberFormat="1" applyFill="1" applyBorder="1" applyAlignment="1" applyProtection="1">
      <alignment horizontal="center"/>
    </xf>
    <xf numFmtId="169" fontId="0" fillId="0" borderId="24" xfId="0" applyNumberFormat="1" applyFill="1" applyBorder="1" applyAlignment="1" applyProtection="1">
      <alignment horizontal="center"/>
    </xf>
    <xf numFmtId="1" fontId="0" fillId="0" borderId="24" xfId="0" applyNumberFormat="1" applyFill="1" applyBorder="1" applyAlignment="1" applyProtection="1">
      <alignment horizontal="center"/>
    </xf>
    <xf numFmtId="3" fontId="0" fillId="0" borderId="0" xfId="2" applyNumberFormat="1" applyFont="1" applyFill="1" applyBorder="1" applyAlignment="1" applyProtection="1">
      <alignment horizontal="center"/>
    </xf>
    <xf numFmtId="3" fontId="29" fillId="0" borderId="3" xfId="0" applyNumberFormat="1" applyFont="1" applyBorder="1" applyProtection="1"/>
    <xf numFmtId="3" fontId="0" fillId="0" borderId="0" xfId="0" applyNumberFormat="1" applyProtection="1"/>
    <xf numFmtId="3" fontId="0" fillId="0" borderId="3" xfId="0" applyNumberFormat="1" applyBorder="1" applyProtection="1"/>
    <xf numFmtId="0" fontId="15" fillId="0" borderId="19" xfId="0" applyFont="1" applyBorder="1" applyAlignment="1" applyProtection="1">
      <alignment horizontal="left" indent="2"/>
    </xf>
    <xf numFmtId="39" fontId="4" fillId="0" borderId="33" xfId="4" applyNumberFormat="1" applyFont="1" applyFill="1" applyBorder="1" applyProtection="1"/>
    <xf numFmtId="3" fontId="10" fillId="20" borderId="3" xfId="0" quotePrefix="1" applyNumberFormat="1" applyFont="1" applyFill="1" applyBorder="1" applyProtection="1"/>
    <xf numFmtId="0" fontId="8" fillId="0" borderId="25" xfId="0" applyFont="1" applyBorder="1" applyAlignment="1" applyProtection="1">
      <alignment horizontal="right"/>
    </xf>
    <xf numFmtId="0" fontId="0" fillId="0" borderId="14" xfId="0" applyFill="1" applyBorder="1" applyAlignment="1" applyProtection="1">
      <alignment horizontal="center"/>
    </xf>
    <xf numFmtId="3" fontId="0" fillId="0" borderId="26" xfId="0" applyNumberFormat="1" applyBorder="1" applyAlignment="1" applyProtection="1">
      <alignment horizontal="center"/>
    </xf>
    <xf numFmtId="0" fontId="0" fillId="0" borderId="28" xfId="0" applyNumberFormat="1" applyFill="1" applyBorder="1" applyAlignment="1" applyProtection="1">
      <alignment horizontal="center"/>
    </xf>
    <xf numFmtId="0" fontId="0" fillId="0" borderId="26" xfId="0" applyNumberFormat="1" applyFill="1" applyBorder="1" applyAlignment="1" applyProtection="1">
      <alignment horizontal="center"/>
    </xf>
    <xf numFmtId="0" fontId="0" fillId="0" borderId="28" xfId="2" applyNumberFormat="1" applyFont="1" applyFill="1" applyBorder="1" applyAlignment="1" applyProtection="1">
      <alignment horizontal="center"/>
    </xf>
    <xf numFmtId="0" fontId="0" fillId="0" borderId="43" xfId="2" applyNumberFormat="1" applyFont="1" applyFill="1" applyBorder="1" applyAlignment="1" applyProtection="1">
      <alignment horizontal="center"/>
    </xf>
    <xf numFmtId="3" fontId="0" fillId="0" borderId="0" xfId="0" applyNumberFormat="1" applyFill="1" applyBorder="1" applyAlignment="1" applyProtection="1">
      <alignment horizontal="center"/>
    </xf>
    <xf numFmtId="167" fontId="0" fillId="5" borderId="6" xfId="2" applyNumberFormat="1" applyFont="1" applyFill="1" applyBorder="1" applyProtection="1"/>
    <xf numFmtId="0" fontId="0" fillId="0" borderId="0" xfId="0" applyFill="1" applyBorder="1" applyAlignment="1" applyProtection="1">
      <alignment horizontal="center"/>
    </xf>
    <xf numFmtId="0" fontId="0" fillId="0" borderId="0" xfId="2" applyNumberFormat="1" applyFont="1" applyFill="1" applyBorder="1" applyAlignment="1" applyProtection="1">
      <alignment horizontal="center"/>
    </xf>
    <xf numFmtId="0" fontId="1" fillId="0" borderId="4" xfId="0" applyFont="1" applyBorder="1" applyProtection="1"/>
    <xf numFmtId="3" fontId="0" fillId="0" borderId="4" xfId="0" applyNumberFormat="1" applyBorder="1" applyProtection="1"/>
    <xf numFmtId="3" fontId="0" fillId="0" borderId="0" xfId="0" applyNumberFormat="1" applyFill="1" applyBorder="1" applyProtection="1"/>
    <xf numFmtId="0" fontId="6" fillId="11" borderId="9" xfId="0" applyFont="1" applyFill="1" applyBorder="1" applyAlignment="1" applyProtection="1">
      <alignment horizontal="left" indent="2"/>
    </xf>
    <xf numFmtId="0" fontId="15" fillId="0" borderId="0" xfId="0" applyFont="1" applyProtection="1"/>
    <xf numFmtId="0" fontId="0" fillId="0" borderId="0" xfId="0" applyFill="1" applyAlignment="1" applyProtection="1">
      <alignment horizontal="center"/>
    </xf>
    <xf numFmtId="0" fontId="0" fillId="0" borderId="0" xfId="0" applyNumberFormat="1" applyFill="1" applyAlignment="1" applyProtection="1">
      <alignment horizontal="center"/>
    </xf>
    <xf numFmtId="0" fontId="1" fillId="0" borderId="4" xfId="0" applyFont="1" applyFill="1" applyBorder="1" applyProtection="1"/>
    <xf numFmtId="3" fontId="29" fillId="0" borderId="4" xfId="0" applyNumberFormat="1" applyFont="1" applyBorder="1" applyProtection="1"/>
    <xf numFmtId="0" fontId="1" fillId="0" borderId="46" xfId="0" applyFont="1" applyBorder="1" applyProtection="1"/>
    <xf numFmtId="3" fontId="0" fillId="0" borderId="47" xfId="0" applyNumberFormat="1" applyFont="1" applyBorder="1" applyProtection="1"/>
    <xf numFmtId="0" fontId="15" fillId="19" borderId="46" xfId="0" applyFont="1" applyFill="1" applyBorder="1" applyAlignment="1" applyProtection="1">
      <alignment horizontal="left" indent="1"/>
    </xf>
    <xf numFmtId="39" fontId="4" fillId="19" borderId="37" xfId="4" applyNumberFormat="1" applyFont="1" applyFill="1" applyBorder="1" applyProtection="1"/>
    <xf numFmtId="0" fontId="1" fillId="0" borderId="28" xfId="0" applyFont="1" applyBorder="1" applyProtection="1"/>
    <xf numFmtId="3" fontId="10" fillId="6" borderId="13" xfId="0" applyNumberFormat="1" applyFont="1" applyFill="1" applyBorder="1" applyProtection="1"/>
    <xf numFmtId="0" fontId="0" fillId="0" borderId="23" xfId="0" applyBorder="1" applyProtection="1"/>
    <xf numFmtId="0" fontId="0" fillId="0" borderId="26" xfId="0" applyBorder="1" applyProtection="1"/>
    <xf numFmtId="167" fontId="0" fillId="0" borderId="0" xfId="2" applyNumberFormat="1" applyFont="1" applyFill="1" applyBorder="1" applyAlignment="1" applyProtection="1">
      <alignment horizontal="center"/>
    </xf>
    <xf numFmtId="3" fontId="0" fillId="0" borderId="3" xfId="0" applyNumberFormat="1" applyFont="1" applyBorder="1" applyProtection="1"/>
    <xf numFmtId="0" fontId="0" fillId="0" borderId="0" xfId="0" applyAlignment="1" applyProtection="1">
      <alignment vertical="center"/>
    </xf>
    <xf numFmtId="0" fontId="18" fillId="0" borderId="46" xfId="0" applyFont="1" applyBorder="1" applyAlignment="1" applyProtection="1">
      <alignment horizontal="left" indent="1"/>
    </xf>
    <xf numFmtId="0" fontId="1" fillId="0" borderId="0" xfId="0" applyFont="1" applyProtection="1"/>
    <xf numFmtId="167" fontId="0" fillId="5" borderId="3" xfId="2" applyNumberFormat="1" applyFont="1" applyFill="1" applyBorder="1" applyAlignment="1" applyProtection="1">
      <alignment horizontal="center"/>
    </xf>
    <xf numFmtId="0" fontId="1" fillId="0" borderId="48" xfId="0" applyFont="1" applyBorder="1" applyProtection="1"/>
    <xf numFmtId="3" fontId="0" fillId="0" borderId="45" xfId="0" applyNumberFormat="1" applyFont="1" applyBorder="1" applyProtection="1"/>
    <xf numFmtId="0" fontId="19" fillId="0" borderId="7" xfId="0" applyFont="1" applyBorder="1" applyAlignment="1" applyProtection="1">
      <alignment horizontal="left" indent="2"/>
    </xf>
    <xf numFmtId="0" fontId="1" fillId="0" borderId="0" xfId="0" applyNumberFormat="1" applyFont="1" applyFill="1" applyAlignment="1" applyProtection="1">
      <alignment horizontal="center"/>
    </xf>
    <xf numFmtId="43" fontId="6" fillId="2" borderId="40" xfId="4" applyNumberFormat="1" applyFont="1" applyFill="1" applyBorder="1" applyProtection="1"/>
    <xf numFmtId="0" fontId="19" fillId="0" borderId="50" xfId="0" applyFont="1" applyBorder="1" applyAlignment="1" applyProtection="1">
      <alignment horizontal="left" indent="2"/>
    </xf>
    <xf numFmtId="0" fontId="12" fillId="0" borderId="14" xfId="0" applyFont="1" applyBorder="1" applyProtection="1"/>
    <xf numFmtId="3" fontId="0" fillId="20" borderId="13" xfId="0" quotePrefix="1" applyNumberFormat="1" applyFont="1" applyFill="1" applyBorder="1" applyProtection="1"/>
    <xf numFmtId="0" fontId="19" fillId="0" borderId="31" xfId="0" applyFont="1" applyBorder="1" applyAlignment="1" applyProtection="1">
      <alignment horizontal="left" indent="2"/>
    </xf>
    <xf numFmtId="39" fontId="4" fillId="0" borderId="37" xfId="4" applyNumberFormat="1" applyFont="1" applyFill="1" applyBorder="1" applyProtection="1"/>
    <xf numFmtId="0" fontId="1" fillId="0" borderId="45" xfId="0" applyFont="1" applyBorder="1" applyProtection="1"/>
    <xf numFmtId="3" fontId="0" fillId="0" borderId="45" xfId="0" applyNumberFormat="1" applyBorder="1" applyProtection="1"/>
    <xf numFmtId="0" fontId="6" fillId="11" borderId="7" xfId="0" applyFont="1" applyFill="1" applyBorder="1" applyAlignment="1" applyProtection="1">
      <alignment horizontal="left" indent="2"/>
    </xf>
    <xf numFmtId="0" fontId="1" fillId="0" borderId="0" xfId="0" applyNumberFormat="1" applyFont="1" applyFill="1" applyBorder="1" applyAlignment="1" applyProtection="1">
      <alignment horizontal="center"/>
    </xf>
    <xf numFmtId="1" fontId="0" fillId="0" borderId="0" xfId="0" applyNumberFormat="1" applyBorder="1" applyProtection="1"/>
    <xf numFmtId="0" fontId="1" fillId="0" borderId="61" xfId="0" applyFont="1" applyBorder="1" applyProtection="1"/>
    <xf numFmtId="0" fontId="1" fillId="0" borderId="44" xfId="0" applyFont="1" applyBorder="1" applyProtection="1"/>
    <xf numFmtId="9" fontId="0" fillId="0" borderId="0" xfId="0" applyNumberFormat="1" applyProtection="1"/>
    <xf numFmtId="0" fontId="1" fillId="7" borderId="3" xfId="0" applyFont="1" applyFill="1" applyBorder="1" applyProtection="1"/>
    <xf numFmtId="167" fontId="1" fillId="7" borderId="3" xfId="0" applyNumberFormat="1" applyFont="1" applyFill="1" applyBorder="1" applyProtection="1"/>
    <xf numFmtId="0" fontId="0" fillId="0" borderId="62" xfId="0" applyBorder="1" applyProtection="1"/>
    <xf numFmtId="3" fontId="10" fillId="0" borderId="3" xfId="0" applyNumberFormat="1" applyFont="1" applyFill="1" applyBorder="1" applyProtection="1"/>
    <xf numFmtId="0" fontId="1" fillId="22" borderId="3" xfId="0" applyFont="1" applyFill="1" applyBorder="1" applyProtection="1"/>
    <xf numFmtId="0" fontId="0" fillId="0" borderId="63" xfId="0" applyBorder="1" applyProtection="1"/>
    <xf numFmtId="0" fontId="19" fillId="0" borderId="0" xfId="0" applyFont="1" applyProtection="1"/>
    <xf numFmtId="164" fontId="0" fillId="0" borderId="0" xfId="0" applyNumberFormat="1" applyBorder="1" applyProtection="1"/>
    <xf numFmtId="0" fontId="0" fillId="0" borderId="64" xfId="0" applyBorder="1" applyProtection="1"/>
    <xf numFmtId="43" fontId="0" fillId="0" borderId="65" xfId="0" applyNumberFormat="1" applyBorder="1" applyProtection="1"/>
    <xf numFmtId="0" fontId="19" fillId="19" borderId="7" xfId="0" applyFont="1" applyFill="1" applyBorder="1" applyAlignment="1" applyProtection="1">
      <alignment horizontal="left" indent="1"/>
    </xf>
    <xf numFmtId="167" fontId="0" fillId="0" borderId="0" xfId="0" applyNumberFormat="1" applyBorder="1" applyProtection="1"/>
    <xf numFmtId="0" fontId="1" fillId="0" borderId="62" xfId="0" applyFont="1" applyBorder="1" applyProtection="1"/>
    <xf numFmtId="0" fontId="1" fillId="0" borderId="63" xfId="0" applyFont="1" applyBorder="1" applyProtection="1"/>
    <xf numFmtId="0" fontId="18" fillId="0" borderId="31" xfId="0" applyFont="1" applyBorder="1" applyAlignment="1" applyProtection="1">
      <alignment horizontal="left" indent="1"/>
    </xf>
    <xf numFmtId="0" fontId="0" fillId="0" borderId="0" xfId="0" applyNumberFormat="1" applyFill="1" applyProtection="1"/>
    <xf numFmtId="3" fontId="0" fillId="22" borderId="3" xfId="0" applyNumberFormat="1" applyFill="1" applyBorder="1" applyProtection="1"/>
    <xf numFmtId="0" fontId="0" fillId="0" borderId="0" xfId="0" applyNumberFormat="1" applyProtection="1"/>
    <xf numFmtId="0" fontId="19" fillId="0" borderId="9" xfId="0" applyFont="1" applyBorder="1" applyAlignment="1" applyProtection="1">
      <alignment horizontal="left" indent="2"/>
    </xf>
    <xf numFmtId="0" fontId="0" fillId="0" borderId="26" xfId="0" applyBorder="1" applyAlignment="1" applyProtection="1">
      <alignment horizontal="center"/>
    </xf>
    <xf numFmtId="0" fontId="0" fillId="20" borderId="28" xfId="0" applyNumberFormat="1" applyFill="1" applyBorder="1" applyAlignment="1" applyProtection="1">
      <alignment horizontal="center"/>
    </xf>
    <xf numFmtId="0" fontId="0" fillId="20" borderId="26" xfId="0" applyNumberFormat="1" applyFill="1" applyBorder="1" applyAlignment="1" applyProtection="1">
      <alignment horizontal="center"/>
    </xf>
    <xf numFmtId="0" fontId="0" fillId="0" borderId="0" xfId="0" applyNumberFormat="1" applyAlignment="1" applyProtection="1">
      <alignment horizontal="center" vertical="center"/>
    </xf>
    <xf numFmtId="0" fontId="1" fillId="22" borderId="4" xfId="0" applyFont="1" applyFill="1" applyBorder="1" applyProtection="1"/>
    <xf numFmtId="3" fontId="0" fillId="22" borderId="4" xfId="0" applyNumberFormat="1" applyFill="1" applyBorder="1" applyProtection="1"/>
    <xf numFmtId="0" fontId="17" fillId="0" borderId="11" xfId="0" applyFont="1" applyBorder="1" applyAlignment="1" applyProtection="1">
      <alignment horizontal="left" indent="2"/>
    </xf>
    <xf numFmtId="0" fontId="1" fillId="22" borderId="46" xfId="0" applyFont="1" applyFill="1" applyBorder="1" applyProtection="1"/>
    <xf numFmtId="3" fontId="0" fillId="22" borderId="47" xfId="0" applyNumberFormat="1" applyFont="1" applyFill="1" applyBorder="1" applyProtection="1"/>
    <xf numFmtId="0" fontId="1" fillId="0" borderId="5" xfId="0" applyFont="1" applyBorder="1" applyAlignment="1" applyProtection="1">
      <alignment horizontal="center"/>
    </xf>
    <xf numFmtId="0" fontId="1" fillId="0" borderId="29" xfId="0" applyFont="1" applyFill="1" applyBorder="1" applyAlignment="1" applyProtection="1">
      <alignment horizontal="center" wrapText="1"/>
    </xf>
    <xf numFmtId="0" fontId="1" fillId="22" borderId="24" xfId="0" applyFont="1" applyFill="1" applyBorder="1" applyProtection="1"/>
    <xf numFmtId="3" fontId="8" fillId="22" borderId="3" xfId="0" applyNumberFormat="1" applyFont="1" applyFill="1" applyBorder="1" applyProtection="1"/>
    <xf numFmtId="0" fontId="0" fillId="0" borderId="9" xfId="0" applyFill="1" applyBorder="1" applyAlignment="1" applyProtection="1">
      <alignment wrapText="1"/>
    </xf>
    <xf numFmtId="167" fontId="0" fillId="0" borderId="3" xfId="0" applyNumberFormat="1" applyBorder="1" applyProtection="1"/>
    <xf numFmtId="44" fontId="0" fillId="0" borderId="10" xfId="2" applyFont="1" applyBorder="1" applyProtection="1"/>
    <xf numFmtId="0" fontId="1" fillId="22" borderId="48" xfId="0" applyFont="1" applyFill="1" applyBorder="1" applyProtection="1"/>
    <xf numFmtId="3" fontId="8" fillId="22" borderId="45" xfId="0" applyNumberFormat="1" applyFont="1" applyFill="1" applyBorder="1" applyProtection="1"/>
    <xf numFmtId="0" fontId="0" fillId="0" borderId="9" xfId="0" applyBorder="1" applyProtection="1"/>
    <xf numFmtId="0" fontId="0" fillId="9" borderId="10" xfId="0" applyFill="1" applyBorder="1" applyProtection="1"/>
    <xf numFmtId="0" fontId="15" fillId="0" borderId="24" xfId="0" applyFont="1" applyBorder="1" applyProtection="1"/>
    <xf numFmtId="0" fontId="1" fillId="22" borderId="9" xfId="0" applyFont="1" applyFill="1" applyBorder="1" applyProtection="1"/>
    <xf numFmtId="165" fontId="0" fillId="0" borderId="3" xfId="1" applyNumberFormat="1" applyFont="1" applyFill="1" applyBorder="1" applyProtection="1"/>
    <xf numFmtId="165" fontId="0" fillId="0" borderId="3" xfId="1" applyNumberFormat="1" applyFont="1" applyBorder="1" applyProtection="1"/>
    <xf numFmtId="0" fontId="15" fillId="0" borderId="7" xfId="0" applyFont="1" applyBorder="1" applyAlignment="1" applyProtection="1">
      <alignment horizontal="left" indent="1"/>
    </xf>
    <xf numFmtId="9" fontId="0" fillId="6" borderId="3" xfId="1" applyFont="1" applyFill="1" applyBorder="1" applyProtection="1"/>
    <xf numFmtId="0" fontId="1" fillId="22" borderId="11" xfId="0" applyFont="1" applyFill="1" applyBorder="1" applyProtection="1"/>
    <xf numFmtId="3" fontId="8" fillId="22" borderId="13" xfId="0" applyNumberFormat="1" applyFont="1" applyFill="1" applyBorder="1" applyProtection="1"/>
    <xf numFmtId="0" fontId="0" fillId="0" borderId="24" xfId="0" applyBorder="1" applyProtection="1"/>
    <xf numFmtId="0" fontId="15" fillId="0" borderId="11" xfId="0" applyFont="1" applyBorder="1" applyAlignment="1" applyProtection="1">
      <alignment horizontal="left" indent="1"/>
    </xf>
    <xf numFmtId="0" fontId="24" fillId="0" borderId="3" xfId="0" applyFont="1" applyBorder="1" applyAlignment="1" applyProtection="1"/>
    <xf numFmtId="3" fontId="0" fillId="6" borderId="3" xfId="0" applyNumberFormat="1" applyFill="1" applyBorder="1" applyProtection="1"/>
    <xf numFmtId="0" fontId="0" fillId="0" borderId="0" xfId="0" applyAlignment="1" applyProtection="1">
      <alignment horizontal="center" vertical="center"/>
    </xf>
    <xf numFmtId="0" fontId="1" fillId="22" borderId="45" xfId="0" applyFont="1" applyFill="1" applyBorder="1" applyProtection="1"/>
    <xf numFmtId="3" fontId="0" fillId="22" borderId="45" xfId="0" applyNumberFormat="1" applyFill="1" applyBorder="1" applyProtection="1"/>
    <xf numFmtId="0" fontId="0" fillId="0" borderId="9" xfId="0" applyBorder="1" applyAlignment="1" applyProtection="1">
      <alignment vertical="top" wrapText="1"/>
    </xf>
    <xf numFmtId="0" fontId="1" fillId="0" borderId="4" xfId="0" applyFont="1" applyBorder="1" applyAlignment="1" applyProtection="1">
      <alignment horizontal="center"/>
    </xf>
    <xf numFmtId="0" fontId="1" fillId="0" borderId="30" xfId="0" applyFont="1" applyFill="1" applyBorder="1" applyAlignment="1" applyProtection="1">
      <alignment horizontal="center" wrapText="1"/>
    </xf>
    <xf numFmtId="0" fontId="5" fillId="0" borderId="3" xfId="0" applyFont="1" applyBorder="1" applyProtection="1"/>
    <xf numFmtId="168" fontId="0" fillId="0" borderId="25" xfId="0" applyNumberFormat="1" applyBorder="1" applyProtection="1"/>
    <xf numFmtId="3" fontId="0" fillId="22" borderId="3" xfId="0" applyNumberFormat="1" applyFill="1" applyBorder="1" applyAlignment="1" applyProtection="1">
      <alignment horizontal="center"/>
    </xf>
    <xf numFmtId="167" fontId="0" fillId="22" borderId="3" xfId="0" applyNumberFormat="1" applyFill="1" applyBorder="1" applyProtection="1"/>
    <xf numFmtId="44" fontId="0" fillId="0" borderId="3" xfId="0" applyNumberFormat="1" applyFill="1" applyBorder="1" applyProtection="1"/>
    <xf numFmtId="167" fontId="1" fillId="22" borderId="3" xfId="0" applyNumberFormat="1" applyFont="1" applyFill="1" applyBorder="1" applyProtection="1"/>
    <xf numFmtId="0" fontId="0" fillId="0" borderId="11" xfId="0" applyBorder="1" applyProtection="1"/>
    <xf numFmtId="165" fontId="0" fillId="0" borderId="13" xfId="1" applyNumberFormat="1" applyFont="1" applyFill="1" applyBorder="1" applyProtection="1"/>
    <xf numFmtId="0" fontId="0" fillId="9" borderId="12" xfId="0" applyFill="1" applyBorder="1" applyProtection="1"/>
    <xf numFmtId="3" fontId="0" fillId="6" borderId="13" xfId="0" applyNumberFormat="1" applyFill="1" applyBorder="1" applyProtection="1"/>
    <xf numFmtId="0" fontId="8" fillId="0" borderId="0" xfId="0" applyNumberFormat="1" applyFont="1" applyAlignment="1" applyProtection="1">
      <alignment horizontal="center" vertical="center"/>
    </xf>
    <xf numFmtId="0" fontId="9" fillId="0" borderId="0" xfId="0" applyNumberFormat="1" applyFont="1" applyAlignment="1" applyProtection="1">
      <alignment horizontal="center" vertical="center"/>
    </xf>
    <xf numFmtId="0" fontId="0" fillId="0" borderId="0" xfId="0" applyBorder="1" applyAlignment="1" applyProtection="1">
      <alignment horizontal="center" vertical="center"/>
    </xf>
    <xf numFmtId="166" fontId="0" fillId="0" borderId="0" xfId="2" applyNumberFormat="1" applyFont="1" applyProtection="1"/>
    <xf numFmtId="0" fontId="0" fillId="0" borderId="0" xfId="0" applyAlignment="1" applyProtection="1">
      <alignment horizontal="right"/>
    </xf>
    <xf numFmtId="0" fontId="1" fillId="0" borderId="20" xfId="0" applyFont="1" applyBorder="1" applyAlignment="1" applyProtection="1">
      <alignment horizontal="center" vertical="center"/>
    </xf>
    <xf numFmtId="0" fontId="28" fillId="0" borderId="3" xfId="0" applyFont="1" applyBorder="1" applyProtection="1"/>
    <xf numFmtId="0" fontId="1" fillId="0" borderId="0" xfId="0" applyFont="1" applyBorder="1" applyAlignment="1" applyProtection="1">
      <alignment horizontal="center"/>
    </xf>
    <xf numFmtId="0" fontId="1" fillId="0" borderId="41" xfId="0" applyNumberFormat="1"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29" xfId="0" applyFont="1" applyFill="1" applyBorder="1" applyAlignment="1" applyProtection="1">
      <alignment horizontal="center" vertical="top" wrapText="1"/>
    </xf>
    <xf numFmtId="0" fontId="0" fillId="0" borderId="15" xfId="0" applyBorder="1" applyAlignment="1" applyProtection="1">
      <alignment horizontal="center" vertical="center"/>
    </xf>
    <xf numFmtId="0" fontId="0" fillId="0" borderId="14" xfId="0" applyNumberFormat="1" applyBorder="1" applyAlignment="1" applyProtection="1">
      <alignment horizontal="center" vertical="center"/>
    </xf>
    <xf numFmtId="0" fontId="0" fillId="0" borderId="42" xfId="0" applyNumberFormat="1" applyBorder="1" applyAlignment="1" applyProtection="1">
      <alignment horizontal="center" vertical="center"/>
    </xf>
    <xf numFmtId="3" fontId="0" fillId="0" borderId="14" xfId="0" applyNumberFormat="1" applyBorder="1" applyAlignment="1" applyProtection="1">
      <alignment horizontal="center" vertical="center"/>
    </xf>
    <xf numFmtId="0" fontId="12" fillId="0" borderId="14" xfId="0" applyFont="1" applyBorder="1" applyAlignment="1" applyProtection="1">
      <alignment horizontal="right"/>
    </xf>
    <xf numFmtId="0" fontId="0" fillId="0" borderId="24" xfId="0" applyNumberFormat="1" applyBorder="1" applyAlignment="1" applyProtection="1">
      <alignment horizontal="center" vertical="center"/>
    </xf>
    <xf numFmtId="3" fontId="0" fillId="0" borderId="25" xfId="0" applyNumberFormat="1" applyBorder="1" applyAlignment="1" applyProtection="1">
      <alignment horizontal="center" vertical="center"/>
    </xf>
    <xf numFmtId="0" fontId="0" fillId="0" borderId="24" xfId="0" applyBorder="1" applyAlignment="1" applyProtection="1">
      <alignment horizontal="center" vertical="center"/>
    </xf>
    <xf numFmtId="3" fontId="0" fillId="0" borderId="24" xfId="0" applyNumberFormat="1" applyBorder="1" applyAlignment="1" applyProtection="1">
      <alignment horizontal="center" vertical="center"/>
    </xf>
    <xf numFmtId="0" fontId="0" fillId="0" borderId="23" xfId="0" applyBorder="1" applyAlignment="1" applyProtection="1">
      <alignment horizontal="center" vertical="center"/>
    </xf>
    <xf numFmtId="0" fontId="0" fillId="0" borderId="28" xfId="0" applyNumberFormat="1" applyBorder="1" applyAlignment="1" applyProtection="1">
      <alignment horizontal="center" vertical="center"/>
    </xf>
    <xf numFmtId="0" fontId="0" fillId="0" borderId="28" xfId="0" applyBorder="1" applyAlignment="1" applyProtection="1">
      <alignment horizontal="center" vertical="center"/>
    </xf>
    <xf numFmtId="3" fontId="8" fillId="0" borderId="0" xfId="0" applyNumberFormat="1" applyFont="1" applyBorder="1" applyProtection="1"/>
    <xf numFmtId="3" fontId="8" fillId="0" borderId="25" xfId="0" applyNumberFormat="1" applyFont="1" applyBorder="1" applyProtection="1"/>
    <xf numFmtId="0" fontId="1" fillId="0" borderId="4" xfId="0" applyFont="1" applyBorder="1" applyAlignment="1" applyProtection="1">
      <alignment horizontal="center" vertical="center"/>
    </xf>
    <xf numFmtId="0" fontId="1" fillId="0" borderId="30" xfId="0" applyFont="1" applyFill="1" applyBorder="1" applyAlignment="1" applyProtection="1">
      <alignment horizontal="center" vertical="center" wrapText="1"/>
    </xf>
    <xf numFmtId="3" fontId="8" fillId="0" borderId="45" xfId="0" applyNumberFormat="1" applyFont="1" applyBorder="1" applyProtection="1"/>
    <xf numFmtId="3" fontId="8" fillId="0" borderId="49" xfId="0" applyNumberFormat="1" applyFont="1" applyBorder="1" applyProtection="1"/>
    <xf numFmtId="3" fontId="8" fillId="0" borderId="3" xfId="0" applyNumberFormat="1" applyFont="1" applyBorder="1" applyProtection="1"/>
    <xf numFmtId="3" fontId="8" fillId="0" borderId="10" xfId="0" applyNumberFormat="1" applyFont="1" applyBorder="1" applyProtection="1"/>
    <xf numFmtId="3" fontId="8" fillId="21" borderId="13" xfId="0" applyNumberFormat="1" applyFont="1" applyFill="1" applyBorder="1" applyProtection="1"/>
    <xf numFmtId="3" fontId="29" fillId="0" borderId="45" xfId="0" applyNumberFormat="1" applyFont="1" applyBorder="1" applyProtection="1"/>
    <xf numFmtId="166" fontId="0" fillId="0" borderId="0" xfId="2" applyNumberFormat="1" applyFont="1" applyFill="1" applyBorder="1" applyProtection="1"/>
    <xf numFmtId="167" fontId="29" fillId="0" borderId="3" xfId="0" applyNumberFormat="1" applyFont="1" applyBorder="1" applyProtection="1"/>
    <xf numFmtId="0" fontId="1" fillId="0" borderId="0" xfId="0" applyFont="1" applyFill="1" applyBorder="1" applyAlignment="1" applyProtection="1">
      <alignment horizontal="center" vertical="center"/>
    </xf>
    <xf numFmtId="166" fontId="0" fillId="0" borderId="0" xfId="0" applyNumberFormat="1" applyFill="1" applyBorder="1" applyProtection="1"/>
    <xf numFmtId="0" fontId="1" fillId="8" borderId="3" xfId="0" applyFont="1" applyFill="1" applyBorder="1" applyProtection="1"/>
    <xf numFmtId="167" fontId="1" fillId="20" borderId="3" xfId="0" applyNumberFormat="1" applyFont="1" applyFill="1" applyBorder="1" applyProtection="1"/>
    <xf numFmtId="165" fontId="0" fillId="0" borderId="0" xfId="1" applyNumberFormat="1" applyFont="1" applyFill="1" applyBorder="1" applyProtection="1"/>
    <xf numFmtId="166" fontId="0" fillId="0" borderId="0" xfId="0" applyNumberFormat="1" applyProtection="1"/>
    <xf numFmtId="44" fontId="0" fillId="0" borderId="0" xfId="0" applyNumberFormat="1" applyProtection="1"/>
    <xf numFmtId="0" fontId="1" fillId="0" borderId="3" xfId="0" applyFont="1" applyBorder="1" applyAlignment="1" applyProtection="1">
      <alignment horizontal="center"/>
    </xf>
    <xf numFmtId="0" fontId="1" fillId="0" borderId="7" xfId="0" applyFont="1" applyBorder="1" applyProtection="1"/>
    <xf numFmtId="3" fontId="29" fillId="0" borderId="27" xfId="0" applyNumberFormat="1" applyFont="1" applyBorder="1" applyProtection="1"/>
    <xf numFmtId="3" fontId="29" fillId="0" borderId="8" xfId="0" applyNumberFormat="1" applyFont="1" applyBorder="1" applyProtection="1"/>
    <xf numFmtId="3" fontId="29" fillId="0" borderId="10" xfId="0" applyNumberFormat="1" applyFont="1" applyBorder="1" applyProtection="1"/>
    <xf numFmtId="3" fontId="29" fillId="0" borderId="13" xfId="0" applyNumberFormat="1" applyFont="1" applyBorder="1" applyProtection="1"/>
    <xf numFmtId="0" fontId="1" fillId="4" borderId="3" xfId="0" applyFont="1" applyFill="1" applyBorder="1" applyProtection="1"/>
    <xf numFmtId="167" fontId="28" fillId="4" borderId="3" xfId="0" applyNumberFormat="1" applyFont="1" applyFill="1" applyBorder="1" applyProtection="1"/>
    <xf numFmtId="0" fontId="13" fillId="2" borderId="14" xfId="0" applyFont="1" applyFill="1" applyBorder="1" applyProtection="1"/>
    <xf numFmtId="0" fontId="1" fillId="2" borderId="15" xfId="0" applyFont="1" applyFill="1" applyBorder="1" applyProtection="1"/>
    <xf numFmtId="0" fontId="1" fillId="2" borderId="27" xfId="0" applyFont="1" applyFill="1" applyBorder="1" applyProtection="1"/>
    <xf numFmtId="0" fontId="1" fillId="2" borderId="8" xfId="0" applyFont="1" applyFill="1" applyBorder="1" applyProtection="1"/>
    <xf numFmtId="0" fontId="1" fillId="2" borderId="24" xfId="0" applyFont="1" applyFill="1" applyBorder="1" applyProtection="1"/>
    <xf numFmtId="164" fontId="0" fillId="2" borderId="3" xfId="0" applyNumberFormat="1" applyFont="1" applyFill="1" applyBorder="1" applyProtection="1"/>
    <xf numFmtId="167" fontId="0" fillId="2" borderId="3" xfId="0" applyNumberFormat="1" applyFont="1" applyFill="1" applyBorder="1" applyProtection="1"/>
    <xf numFmtId="167" fontId="0" fillId="2" borderId="10" xfId="0" applyNumberFormat="1" applyFont="1" applyFill="1" applyBorder="1" applyProtection="1"/>
    <xf numFmtId="0" fontId="1" fillId="2" borderId="28" xfId="0" applyFont="1" applyFill="1" applyBorder="1" applyAlignment="1" applyProtection="1">
      <alignment horizontal="right"/>
    </xf>
    <xf numFmtId="0" fontId="14" fillId="2" borderId="23" xfId="0" applyFont="1" applyFill="1" applyBorder="1" applyProtection="1"/>
    <xf numFmtId="167" fontId="14" fillId="2" borderId="23" xfId="0" applyNumberFormat="1" applyFont="1" applyFill="1" applyBorder="1" applyProtection="1"/>
    <xf numFmtId="167" fontId="14" fillId="2" borderId="26" xfId="0" applyNumberFormat="1" applyFont="1" applyFill="1" applyBorder="1" applyProtection="1"/>
    <xf numFmtId="0" fontId="0" fillId="0" borderId="0" xfId="0"/>
    <xf numFmtId="0" fontId="9" fillId="0" borderId="0" xfId="0" applyFont="1"/>
    <xf numFmtId="0" fontId="0" fillId="0" borderId="0" xfId="0"/>
    <xf numFmtId="3" fontId="0" fillId="0" borderId="3" xfId="0" applyNumberFormat="1" applyFill="1" applyBorder="1" applyProtection="1"/>
    <xf numFmtId="167" fontId="29" fillId="0" borderId="3" xfId="0" applyNumberFormat="1" applyFont="1" applyFill="1" applyBorder="1" applyProtection="1"/>
    <xf numFmtId="167" fontId="28" fillId="20" borderId="3" xfId="0" applyNumberFormat="1" applyFont="1" applyFill="1" applyBorder="1" applyProtection="1"/>
    <xf numFmtId="43" fontId="1" fillId="20" borderId="3" xfId="0" applyNumberFormat="1" applyFont="1" applyFill="1" applyBorder="1" applyProtection="1"/>
    <xf numFmtId="37" fontId="1" fillId="0" borderId="3" xfId="4" applyNumberFormat="1" applyFont="1" applyBorder="1" applyAlignment="1" applyProtection="1">
      <alignment horizontal="right" vertical="center" indent="1"/>
      <protection locked="0"/>
    </xf>
    <xf numFmtId="37" fontId="1" fillId="0" borderId="10" xfId="4" applyNumberFormat="1" applyFont="1" applyBorder="1" applyAlignment="1" applyProtection="1">
      <alignment horizontal="right" vertical="center" indent="1"/>
      <protection locked="0"/>
    </xf>
    <xf numFmtId="37" fontId="1" fillId="0" borderId="13" xfId="4" applyNumberFormat="1" applyFont="1" applyBorder="1" applyAlignment="1" applyProtection="1">
      <alignment horizontal="right" vertical="center" indent="1"/>
      <protection locked="0"/>
    </xf>
    <xf numFmtId="37" fontId="1" fillId="0" borderId="12" xfId="4" applyNumberFormat="1" applyFont="1" applyBorder="1" applyAlignment="1" applyProtection="1">
      <alignment horizontal="right" vertical="center" indent="1"/>
      <protection locked="0"/>
    </xf>
    <xf numFmtId="0" fontId="8" fillId="0" borderId="0" xfId="0" applyFont="1" applyAlignment="1"/>
    <xf numFmtId="0" fontId="9" fillId="0" borderId="0" xfId="0" applyFont="1" applyAlignment="1"/>
    <xf numFmtId="0" fontId="5" fillId="0" borderId="0" xfId="0" applyFont="1" applyAlignment="1" applyProtection="1">
      <protection hidden="1"/>
    </xf>
    <xf numFmtId="0" fontId="5" fillId="0" borderId="0" xfId="0" applyFont="1" applyBorder="1" applyAlignment="1" applyProtection="1">
      <protection hidden="1"/>
    </xf>
    <xf numFmtId="0" fontId="32" fillId="0" borderId="0" xfId="0" applyFont="1" applyBorder="1" applyAlignment="1" applyProtection="1">
      <protection hidden="1"/>
    </xf>
    <xf numFmtId="0" fontId="32" fillId="0" borderId="0" xfId="0" applyFont="1" applyAlignment="1" applyProtection="1">
      <protection hidden="1"/>
    </xf>
    <xf numFmtId="0" fontId="13" fillId="3" borderId="16" xfId="0" applyFont="1" applyFill="1" applyBorder="1" applyAlignment="1" applyProtection="1">
      <protection hidden="1"/>
    </xf>
    <xf numFmtId="0" fontId="13" fillId="3" borderId="1" xfId="0" applyFont="1" applyFill="1" applyBorder="1" applyAlignment="1" applyProtection="1">
      <protection hidden="1"/>
    </xf>
    <xf numFmtId="0" fontId="13" fillId="3" borderId="51" xfId="0" applyFont="1" applyFill="1" applyBorder="1" applyAlignment="1" applyProtection="1">
      <protection hidden="1"/>
    </xf>
    <xf numFmtId="0" fontId="13" fillId="3" borderId="38" xfId="0" applyFont="1" applyFill="1" applyBorder="1" applyAlignment="1" applyProtection="1">
      <protection hidden="1"/>
    </xf>
    <xf numFmtId="0" fontId="13" fillId="3" borderId="36" xfId="0" applyFont="1" applyFill="1" applyBorder="1" applyAlignment="1" applyProtection="1">
      <protection hidden="1"/>
    </xf>
    <xf numFmtId="0" fontId="13" fillId="3" borderId="54" xfId="0" applyFont="1" applyFill="1" applyBorder="1" applyAlignment="1" applyProtection="1">
      <protection hidden="1"/>
    </xf>
    <xf numFmtId="0" fontId="13" fillId="3" borderId="41" xfId="0" applyFont="1" applyFill="1" applyBorder="1" applyAlignment="1" applyProtection="1">
      <alignment vertical="center"/>
      <protection hidden="1"/>
    </xf>
    <xf numFmtId="0" fontId="34" fillId="0" borderId="0" xfId="0" applyFont="1" applyFill="1" applyBorder="1" applyAlignment="1">
      <alignment vertical="center"/>
    </xf>
    <xf numFmtId="0" fontId="33" fillId="0" borderId="0" xfId="0" applyFont="1" applyAlignment="1">
      <alignment vertical="center"/>
    </xf>
    <xf numFmtId="0" fontId="33" fillId="0" borderId="0" xfId="0" applyFont="1" applyAlignment="1"/>
    <xf numFmtId="0" fontId="35" fillId="3" borderId="41" xfId="0" applyFont="1" applyFill="1" applyBorder="1" applyAlignment="1">
      <alignment vertical="center"/>
    </xf>
    <xf numFmtId="0" fontId="0" fillId="0" borderId="0" xfId="0" applyAlignment="1">
      <alignment wrapText="1"/>
    </xf>
    <xf numFmtId="0" fontId="9" fillId="0" borderId="0" xfId="0" applyFont="1" applyAlignment="1">
      <alignment horizontal="center"/>
    </xf>
    <xf numFmtId="0" fontId="17" fillId="0" borderId="0" xfId="0" applyFont="1" applyAlignment="1" applyProtection="1">
      <alignment horizontal="center"/>
      <protection hidden="1"/>
    </xf>
    <xf numFmtId="9" fontId="17" fillId="0" borderId="0" xfId="1" applyFont="1" applyAlignment="1" applyProtection="1">
      <alignment horizontal="center"/>
      <protection hidden="1"/>
    </xf>
    <xf numFmtId="0" fontId="17" fillId="0" borderId="0" xfId="0" applyFont="1" applyBorder="1" applyAlignment="1" applyProtection="1">
      <alignment horizontal="center"/>
      <protection hidden="1"/>
    </xf>
    <xf numFmtId="0" fontId="23" fillId="0" borderId="0"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1" fillId="0" borderId="0" xfId="0" applyFont="1" applyAlignment="1">
      <alignment horizontal="center"/>
    </xf>
    <xf numFmtId="44" fontId="0" fillId="0" borderId="0" xfId="0" applyNumberFormat="1"/>
    <xf numFmtId="44" fontId="1" fillId="0" borderId="0" xfId="2" applyFont="1"/>
    <xf numFmtId="0" fontId="0" fillId="0" borderId="0" xfId="0" applyNumberFormat="1"/>
    <xf numFmtId="0" fontId="1" fillId="0" borderId="0" xfId="2" applyNumberFormat="1" applyFont="1"/>
    <xf numFmtId="0" fontId="1" fillId="0" borderId="0" xfId="0" applyNumberFormat="1" applyFont="1"/>
    <xf numFmtId="44" fontId="0" fillId="0" borderId="0" xfId="2" applyFont="1"/>
    <xf numFmtId="38" fontId="0" fillId="0" borderId="0" xfId="0" applyNumberFormat="1"/>
    <xf numFmtId="38" fontId="1" fillId="0" borderId="0" xfId="0" applyNumberFormat="1" applyFont="1"/>
    <xf numFmtId="169" fontId="0" fillId="0" borderId="0" xfId="0" applyNumberFormat="1"/>
    <xf numFmtId="165" fontId="0" fillId="0" borderId="0" xfId="1" applyNumberFormat="1" applyFont="1"/>
    <xf numFmtId="38" fontId="29" fillId="0" borderId="0" xfId="0" applyNumberFormat="1" applyFont="1"/>
    <xf numFmtId="165" fontId="29" fillId="0" borderId="0" xfId="1" quotePrefix="1" applyNumberFormat="1" applyFont="1"/>
    <xf numFmtId="0" fontId="41" fillId="0" borderId="0" xfId="0" applyFont="1"/>
    <xf numFmtId="0" fontId="41" fillId="0" borderId="0" xfId="0" applyFont="1" applyBorder="1"/>
    <xf numFmtId="0" fontId="42" fillId="0" borderId="0" xfId="0" applyFont="1"/>
    <xf numFmtId="38" fontId="42" fillId="0" borderId="0" xfId="0" applyNumberFormat="1" applyFont="1" applyBorder="1"/>
    <xf numFmtId="0" fontId="42" fillId="0" borderId="0" xfId="0" applyFont="1" applyBorder="1" applyAlignment="1">
      <alignment horizontal="left" indent="2"/>
    </xf>
    <xf numFmtId="38" fontId="42" fillId="2" borderId="68" xfId="0" applyNumberFormat="1" applyFont="1" applyFill="1" applyBorder="1" applyProtection="1">
      <protection locked="0"/>
    </xf>
    <xf numFmtId="38" fontId="42" fillId="0" borderId="0" xfId="0" applyNumberFormat="1" applyFont="1"/>
    <xf numFmtId="0" fontId="43" fillId="0" borderId="0" xfId="0" applyFont="1" applyAlignment="1">
      <alignment horizontal="center"/>
    </xf>
    <xf numFmtId="0" fontId="44" fillId="24" borderId="0" xfId="0" applyFont="1" applyFill="1"/>
    <xf numFmtId="0" fontId="44" fillId="24" borderId="0" xfId="0" applyFont="1" applyFill="1" applyAlignment="1">
      <alignment horizontal="center"/>
    </xf>
    <xf numFmtId="0" fontId="45" fillId="0" borderId="0" xfId="0" applyFont="1"/>
    <xf numFmtId="0" fontId="42" fillId="0" borderId="0" xfId="0" applyFont="1" applyAlignment="1">
      <alignment horizontal="left" indent="2"/>
    </xf>
    <xf numFmtId="171" fontId="42" fillId="0" borderId="0" xfId="0" applyNumberFormat="1" applyFont="1"/>
    <xf numFmtId="38" fontId="47" fillId="2" borderId="68" xfId="0" applyNumberFormat="1" applyFont="1" applyFill="1" applyBorder="1" applyAlignment="1" applyProtection="1">
      <alignment horizontal="center" wrapText="1"/>
      <protection locked="0"/>
    </xf>
    <xf numFmtId="167" fontId="37" fillId="0" borderId="3" xfId="2" applyNumberFormat="1" applyFont="1" applyFill="1" applyBorder="1" applyProtection="1"/>
    <xf numFmtId="167" fontId="37" fillId="0" borderId="10" xfId="2" applyNumberFormat="1" applyFont="1" applyFill="1" applyBorder="1" applyProtection="1"/>
    <xf numFmtId="167" fontId="37" fillId="0" borderId="13" xfId="2" applyNumberFormat="1" applyFont="1" applyFill="1" applyBorder="1" applyProtection="1"/>
    <xf numFmtId="167" fontId="37" fillId="0" borderId="12" xfId="2" applyNumberFormat="1" applyFont="1" applyFill="1" applyBorder="1" applyProtection="1"/>
    <xf numFmtId="167" fontId="37" fillId="0" borderId="3" xfId="0" applyNumberFormat="1" applyFont="1" applyFill="1" applyBorder="1" applyProtection="1"/>
    <xf numFmtId="167" fontId="37" fillId="0" borderId="10" xfId="0" applyNumberFormat="1" applyFont="1" applyFill="1" applyBorder="1" applyProtection="1"/>
    <xf numFmtId="167" fontId="37" fillId="0" borderId="13" xfId="0" applyNumberFormat="1" applyFont="1" applyFill="1" applyBorder="1" applyProtection="1"/>
    <xf numFmtId="167" fontId="37" fillId="0" borderId="12" xfId="0" applyNumberFormat="1" applyFont="1" applyFill="1" applyBorder="1" applyProtection="1"/>
    <xf numFmtId="7" fontId="0" fillId="0" borderId="0" xfId="0" applyNumberFormat="1" applyProtection="1"/>
    <xf numFmtId="7" fontId="0" fillId="0" borderId="0" xfId="0" applyNumberFormat="1"/>
    <xf numFmtId="0" fontId="41" fillId="0" borderId="0" xfId="0" applyFont="1" applyAlignment="1">
      <alignment vertical="center" wrapText="1"/>
    </xf>
    <xf numFmtId="38" fontId="48" fillId="0" borderId="0" xfId="2" applyNumberFormat="1" applyFont="1" applyFill="1" applyAlignment="1">
      <alignment vertical="center"/>
    </xf>
    <xf numFmtId="167" fontId="8" fillId="0" borderId="10" xfId="2" applyNumberFormat="1" applyFont="1" applyFill="1" applyBorder="1" applyProtection="1"/>
    <xf numFmtId="167" fontId="8" fillId="0" borderId="3" xfId="0" applyNumberFormat="1" applyFont="1" applyFill="1" applyBorder="1" applyProtection="1"/>
    <xf numFmtId="167" fontId="8" fillId="0" borderId="12" xfId="0" applyNumberFormat="1" applyFont="1" applyFill="1" applyBorder="1" applyProtection="1"/>
    <xf numFmtId="165" fontId="42" fillId="2" borderId="68" xfId="1" applyNumberFormat="1" applyFont="1" applyFill="1" applyBorder="1" applyProtection="1">
      <protection locked="0"/>
    </xf>
    <xf numFmtId="165" fontId="42" fillId="0" borderId="0" xfId="1" applyNumberFormat="1" applyFont="1" applyBorder="1"/>
    <xf numFmtId="8" fontId="42" fillId="0" borderId="0" xfId="0" applyNumberFormat="1" applyFont="1"/>
    <xf numFmtId="6" fontId="42" fillId="2" borderId="68" xfId="0" applyNumberFormat="1" applyFont="1" applyFill="1" applyBorder="1" applyProtection="1">
      <protection locked="0"/>
    </xf>
    <xf numFmtId="0" fontId="0" fillId="0" borderId="0" xfId="0" quotePrefix="1"/>
    <xf numFmtId="0" fontId="50" fillId="0" borderId="0" xfId="0" applyFont="1" applyAlignment="1">
      <alignment horizontal="left" indent="3"/>
    </xf>
    <xf numFmtId="0" fontId="46" fillId="0" borderId="0" xfId="0" applyFont="1" applyAlignment="1">
      <alignment horizontal="center"/>
    </xf>
    <xf numFmtId="0" fontId="54" fillId="0" borderId="0" xfId="0" applyFont="1"/>
    <xf numFmtId="164" fontId="5" fillId="25" borderId="8" xfId="4" applyNumberFormat="1" applyFont="1" applyFill="1" applyBorder="1" applyProtection="1"/>
    <xf numFmtId="164" fontId="5" fillId="25" borderId="10" xfId="4" applyNumberFormat="1" applyFont="1" applyFill="1" applyBorder="1" applyProtection="1"/>
    <xf numFmtId="164" fontId="5" fillId="25" borderId="12" xfId="4" applyNumberFormat="1" applyFont="1" applyFill="1" applyBorder="1" applyProtection="1"/>
    <xf numFmtId="7" fontId="5" fillId="25" borderId="55" xfId="2" applyNumberFormat="1" applyFont="1" applyFill="1" applyBorder="1" applyProtection="1"/>
    <xf numFmtId="7" fontId="5" fillId="25" borderId="56" xfId="2" applyNumberFormat="1" applyFont="1" applyFill="1" applyBorder="1" applyProtection="1"/>
    <xf numFmtId="7" fontId="5" fillId="25" borderId="57" xfId="2" applyNumberFormat="1" applyFont="1" applyFill="1" applyBorder="1" applyProtection="1"/>
    <xf numFmtId="164" fontId="6" fillId="25" borderId="8" xfId="4" applyNumberFormat="1" applyFont="1" applyFill="1" applyBorder="1" applyProtection="1"/>
    <xf numFmtId="43" fontId="6" fillId="25" borderId="49" xfId="4" applyNumberFormat="1" applyFont="1" applyFill="1" applyBorder="1" applyProtection="1"/>
    <xf numFmtId="38" fontId="5" fillId="25" borderId="22" xfId="0" applyNumberFormat="1" applyFont="1" applyFill="1" applyBorder="1" applyAlignment="1" applyProtection="1">
      <alignment horizontal="center" vertical="center"/>
    </xf>
    <xf numFmtId="43" fontId="6" fillId="25" borderId="8" xfId="4" applyNumberFormat="1" applyFont="1" applyFill="1" applyBorder="1" applyProtection="1"/>
    <xf numFmtId="38" fontId="5" fillId="25" borderId="22" xfId="0" applyNumberFormat="1" applyFont="1" applyFill="1" applyBorder="1" applyAlignment="1" applyProtection="1">
      <alignment horizontal="center"/>
    </xf>
    <xf numFmtId="165" fontId="6" fillId="25" borderId="10" xfId="1" applyNumberFormat="1" applyFont="1" applyFill="1" applyBorder="1" applyProtection="1"/>
    <xf numFmtId="0" fontId="0" fillId="0" borderId="0" xfId="0"/>
    <xf numFmtId="0" fontId="0" fillId="0" borderId="0" xfId="0" applyAlignment="1">
      <alignment horizontal="right"/>
    </xf>
    <xf numFmtId="164" fontId="1" fillId="0" borderId="0" xfId="0" applyNumberFormat="1" applyFont="1" applyFill="1" applyBorder="1"/>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0" fontId="1" fillId="0" borderId="0" xfId="0" applyFont="1" applyFill="1" applyBorder="1" applyAlignment="1">
      <alignment horizontal="center" wrapText="1"/>
    </xf>
    <xf numFmtId="164" fontId="1" fillId="0" borderId="0" xfId="4" applyNumberFormat="1" applyFont="1" applyFill="1" applyBorder="1"/>
    <xf numFmtId="164" fontId="0" fillId="0" borderId="0" xfId="4" applyNumberFormat="1" applyFont="1" applyFill="1" applyBorder="1"/>
    <xf numFmtId="0" fontId="0" fillId="0" borderId="0" xfId="0" applyFont="1"/>
    <xf numFmtId="0" fontId="0" fillId="0" borderId="0" xfId="0" applyFont="1" applyAlignment="1">
      <alignment horizontal="right"/>
    </xf>
    <xf numFmtId="0" fontId="0" fillId="0" borderId="0" xfId="0" applyFont="1" applyFill="1" applyBorder="1"/>
    <xf numFmtId="0" fontId="0" fillId="0" borderId="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xf numFmtId="0" fontId="0" fillId="0" borderId="0" xfId="0" applyFont="1" applyFill="1" applyBorder="1" applyAlignment="1">
      <alignment horizontal="right"/>
    </xf>
    <xf numFmtId="0" fontId="0" fillId="0" borderId="0" xfId="0" applyFont="1" applyFill="1"/>
    <xf numFmtId="164" fontId="0" fillId="0" borderId="0" xfId="0" applyNumberFormat="1" applyFont="1" applyFill="1" applyBorder="1"/>
    <xf numFmtId="0" fontId="0" fillId="0" borderId="0" xfId="0" applyFont="1" applyBorder="1" applyAlignment="1">
      <alignment horizontal="center" vertical="center" textRotation="90"/>
    </xf>
    <xf numFmtId="0" fontId="1" fillId="0" borderId="0" xfId="0" applyFont="1" applyBorder="1" applyAlignment="1">
      <alignment horizontal="center" vertical="center" textRotation="90"/>
    </xf>
    <xf numFmtId="164" fontId="0" fillId="26" borderId="0" xfId="0" applyNumberFormat="1" applyFont="1" applyFill="1" applyBorder="1"/>
    <xf numFmtId="164" fontId="0" fillId="0" borderId="0" xfId="0" applyNumberFormat="1" applyFont="1" applyFill="1" applyBorder="1" applyAlignment="1">
      <alignment horizontal="right"/>
    </xf>
    <xf numFmtId="0" fontId="0" fillId="0" borderId="0" xfId="0"/>
    <xf numFmtId="0" fontId="55" fillId="0" borderId="0" xfId="0" applyFont="1" applyAlignment="1">
      <alignment horizontal="left" vertical="center"/>
    </xf>
    <xf numFmtId="0" fontId="23" fillId="0" borderId="0" xfId="0" applyFont="1" applyAlignment="1">
      <alignment horizontal="left" vertical="center"/>
    </xf>
    <xf numFmtId="0" fontId="56" fillId="0" borderId="14" xfId="0" applyFont="1" applyFill="1" applyBorder="1" applyAlignment="1">
      <alignment horizontal="center"/>
    </xf>
    <xf numFmtId="0" fontId="56" fillId="0" borderId="15" xfId="0" applyFont="1" applyFill="1" applyBorder="1"/>
    <xf numFmtId="0" fontId="4" fillId="0" borderId="15" xfId="0" applyFont="1" applyFill="1" applyBorder="1" applyAlignment="1">
      <alignment horizontal="right" wrapText="1"/>
    </xf>
    <xf numFmtId="0" fontId="4" fillId="0" borderId="15" xfId="0" applyFont="1" applyFill="1" applyBorder="1" applyAlignment="1">
      <alignment horizontal="center" wrapText="1"/>
    </xf>
    <xf numFmtId="0" fontId="56" fillId="0" borderId="15" xfId="0" applyFont="1" applyFill="1" applyBorder="1" applyAlignment="1">
      <alignment horizontal="center"/>
    </xf>
    <xf numFmtId="0" fontId="4" fillId="0" borderId="42" xfId="0" applyFont="1" applyFill="1" applyBorder="1" applyAlignment="1">
      <alignment horizontal="center" wrapText="1"/>
    </xf>
    <xf numFmtId="0" fontId="5" fillId="22" borderId="24" xfId="0" applyFont="1" applyFill="1" applyBorder="1" applyAlignment="1">
      <alignment horizontal="center"/>
    </xf>
    <xf numFmtId="0" fontId="5" fillId="22" borderId="0" xfId="0" applyFont="1" applyFill="1" applyBorder="1"/>
    <xf numFmtId="164" fontId="5" fillId="22" borderId="0" xfId="4" applyNumberFormat="1" applyFont="1" applyFill="1" applyBorder="1" applyAlignment="1">
      <alignment horizontal="right"/>
    </xf>
    <xf numFmtId="164" fontId="5" fillId="22" borderId="0" xfId="4" applyNumberFormat="1" applyFont="1" applyFill="1" applyBorder="1"/>
    <xf numFmtId="164" fontId="5" fillId="0" borderId="0" xfId="4" applyNumberFormat="1" applyFont="1" applyFill="1" applyBorder="1"/>
    <xf numFmtId="0" fontId="5" fillId="22" borderId="0" xfId="0" applyFont="1" applyFill="1" applyBorder="1" applyAlignment="1">
      <alignment horizontal="center"/>
    </xf>
    <xf numFmtId="164" fontId="5" fillId="22" borderId="25" xfId="4" applyNumberFormat="1" applyFont="1" applyFill="1" applyBorder="1"/>
    <xf numFmtId="0" fontId="5" fillId="0" borderId="24" xfId="0" applyFont="1" applyFill="1" applyBorder="1" applyAlignment="1">
      <alignment horizontal="center"/>
    </xf>
    <xf numFmtId="0" fontId="5" fillId="0" borderId="0" xfId="0" applyFont="1" applyFill="1" applyBorder="1"/>
    <xf numFmtId="164" fontId="5" fillId="0" borderId="0" xfId="4" applyNumberFormat="1" applyFont="1" applyFill="1" applyBorder="1" applyAlignment="1">
      <alignment horizontal="right"/>
    </xf>
    <xf numFmtId="0" fontId="5" fillId="0" borderId="0" xfId="0" applyFont="1" applyFill="1" applyBorder="1" applyAlignment="1">
      <alignment horizontal="center"/>
    </xf>
    <xf numFmtId="164" fontId="5" fillId="0" borderId="25" xfId="4" applyNumberFormat="1" applyFont="1" applyFill="1" applyBorder="1"/>
    <xf numFmtId="0" fontId="5" fillId="0" borderId="28" xfId="0" applyFont="1" applyFill="1" applyBorder="1" applyAlignment="1">
      <alignment horizontal="center"/>
    </xf>
    <xf numFmtId="0" fontId="4" fillId="0" borderId="23" xfId="0" applyFont="1" applyFill="1" applyBorder="1" applyAlignment="1">
      <alignment horizontal="right"/>
    </xf>
    <xf numFmtId="164" fontId="4" fillId="0" borderId="23" xfId="4" applyNumberFormat="1" applyFont="1" applyFill="1" applyBorder="1" applyAlignment="1">
      <alignment horizontal="right"/>
    </xf>
    <xf numFmtId="164" fontId="4" fillId="0" borderId="23" xfId="4" applyNumberFormat="1" applyFont="1" applyFill="1" applyBorder="1"/>
    <xf numFmtId="164" fontId="4" fillId="0" borderId="23" xfId="0" applyNumberFormat="1" applyFont="1" applyFill="1" applyBorder="1"/>
    <xf numFmtId="0" fontId="4" fillId="0" borderId="23" xfId="0" applyFont="1" applyFill="1" applyBorder="1"/>
    <xf numFmtId="164" fontId="4" fillId="0" borderId="23" xfId="0" applyNumberFormat="1" applyFont="1" applyFill="1" applyBorder="1" applyAlignment="1">
      <alignment horizontal="right"/>
    </xf>
    <xf numFmtId="164" fontId="4" fillId="0" borderId="26" xfId="4" applyNumberFormat="1" applyFont="1" applyFill="1" applyBorder="1"/>
    <xf numFmtId="0" fontId="56" fillId="0" borderId="15" xfId="0" applyFont="1" applyFill="1" applyBorder="1" applyAlignment="1"/>
    <xf numFmtId="0" fontId="5" fillId="0" borderId="23" xfId="0" applyFont="1" applyFill="1" applyBorder="1"/>
    <xf numFmtId="0" fontId="56" fillId="26" borderId="27" xfId="0" applyFont="1" applyFill="1" applyBorder="1" applyAlignment="1">
      <alignment horizontal="center"/>
    </xf>
    <xf numFmtId="0" fontId="4" fillId="26" borderId="27" xfId="0" applyFont="1" applyFill="1" applyBorder="1"/>
    <xf numFmtId="0" fontId="56" fillId="26" borderId="8" xfId="0" applyFont="1" applyFill="1" applyBorder="1" applyAlignment="1">
      <alignment horizontal="center" wrapText="1"/>
    </xf>
    <xf numFmtId="0" fontId="5" fillId="22" borderId="3" xfId="0" applyFont="1" applyFill="1" applyBorder="1" applyAlignment="1">
      <alignment horizontal="center"/>
    </xf>
    <xf numFmtId="0" fontId="5" fillId="22" borderId="3" xfId="0" applyFont="1" applyFill="1" applyBorder="1"/>
    <xf numFmtId="164" fontId="5" fillId="22" borderId="10" xfId="4" applyNumberFormat="1" applyFont="1" applyFill="1" applyBorder="1"/>
    <xf numFmtId="0" fontId="5" fillId="26" borderId="3" xfId="0" applyFont="1" applyFill="1" applyBorder="1" applyAlignment="1">
      <alignment horizontal="center"/>
    </xf>
    <xf numFmtId="0" fontId="5" fillId="26" borderId="3" xfId="0" applyFont="1" applyFill="1" applyBorder="1"/>
    <xf numFmtId="164" fontId="5" fillId="26" borderId="10" xfId="4" applyNumberFormat="1" applyFont="1" applyFill="1" applyBorder="1"/>
    <xf numFmtId="164" fontId="5" fillId="26" borderId="10" xfId="4" applyNumberFormat="1" applyFont="1" applyFill="1" applyBorder="1" applyAlignment="1"/>
    <xf numFmtId="167" fontId="37" fillId="23" borderId="3" xfId="2" applyNumberFormat="1" applyFont="1" applyFill="1" applyBorder="1" applyProtection="1"/>
    <xf numFmtId="167" fontId="8" fillId="23" borderId="3" xfId="2" applyNumberFormat="1" applyFont="1" applyFill="1" applyBorder="1" applyProtection="1"/>
    <xf numFmtId="167" fontId="37" fillId="23" borderId="3" xfId="0" applyNumberFormat="1" applyFont="1" applyFill="1" applyBorder="1" applyProtection="1"/>
    <xf numFmtId="167" fontId="37" fillId="23" borderId="10" xfId="2" applyNumberFormat="1" applyFont="1" applyFill="1" applyBorder="1" applyProtection="1"/>
    <xf numFmtId="167" fontId="8" fillId="23" borderId="3" xfId="0" applyNumberFormat="1" applyFont="1" applyFill="1" applyBorder="1" applyProtection="1"/>
    <xf numFmtId="167" fontId="8" fillId="0" borderId="10" xfId="0" applyNumberFormat="1" applyFont="1" applyFill="1" applyBorder="1" applyProtection="1"/>
    <xf numFmtId="167" fontId="8" fillId="23" borderId="10" xfId="0" applyNumberFormat="1" applyFont="1" applyFill="1" applyBorder="1" applyProtection="1"/>
    <xf numFmtId="0" fontId="0" fillId="0" borderId="0" xfId="0"/>
    <xf numFmtId="0" fontId="5" fillId="0" borderId="67" xfId="0" applyFont="1" applyFill="1" applyBorder="1" applyAlignment="1">
      <alignment horizontal="center"/>
    </xf>
    <xf numFmtId="0" fontId="5" fillId="0" borderId="67" xfId="0" applyFont="1" applyFill="1" applyBorder="1"/>
    <xf numFmtId="164" fontId="5" fillId="0" borderId="67" xfId="4" applyNumberFormat="1" applyFont="1" applyFill="1" applyBorder="1" applyAlignment="1">
      <alignment horizontal="right"/>
    </xf>
    <xf numFmtId="164" fontId="5" fillId="0" borderId="69" xfId="4" applyNumberFormat="1" applyFont="1" applyFill="1" applyBorder="1"/>
    <xf numFmtId="0" fontId="5" fillId="0" borderId="60" xfId="0" applyFont="1" applyFill="1" applyBorder="1" applyAlignment="1">
      <alignment horizontal="center"/>
    </xf>
    <xf numFmtId="164" fontId="5" fillId="0" borderId="67" xfId="4" applyNumberFormat="1" applyFont="1" applyFill="1" applyBorder="1"/>
    <xf numFmtId="0" fontId="5" fillId="0" borderId="3" xfId="0" applyFont="1" applyFill="1" applyBorder="1" applyAlignment="1">
      <alignment horizontal="center"/>
    </xf>
    <xf numFmtId="0" fontId="5" fillId="0" borderId="3" xfId="0" applyFont="1" applyFill="1" applyBorder="1"/>
    <xf numFmtId="164" fontId="5" fillId="0" borderId="10" xfId="4" applyNumberFormat="1" applyFont="1" applyFill="1" applyBorder="1"/>
    <xf numFmtId="0" fontId="5" fillId="0" borderId="13" xfId="0" applyFont="1" applyFill="1" applyBorder="1" applyAlignment="1">
      <alignment horizontal="center"/>
    </xf>
    <xf numFmtId="0" fontId="5" fillId="0" borderId="13" xfId="0" applyFont="1" applyFill="1" applyBorder="1"/>
    <xf numFmtId="164" fontId="5" fillId="0" borderId="12" xfId="4" applyNumberFormat="1" applyFont="1" applyFill="1" applyBorder="1"/>
    <xf numFmtId="164" fontId="5" fillId="22" borderId="10" xfId="4" applyNumberFormat="1" applyFont="1" applyFill="1" applyBorder="1" applyAlignment="1"/>
    <xf numFmtId="0" fontId="5" fillId="22" borderId="4" xfId="0" applyFont="1" applyFill="1" applyBorder="1" applyAlignment="1">
      <alignment horizontal="center"/>
    </xf>
    <xf numFmtId="0" fontId="5" fillId="22" borderId="4" xfId="0" applyFont="1" applyFill="1" applyBorder="1"/>
    <xf numFmtId="164" fontId="5" fillId="22" borderId="30" xfId="4" applyNumberFormat="1" applyFont="1" applyFill="1" applyBorder="1"/>
    <xf numFmtId="0" fontId="58" fillId="0" borderId="0" xfId="0" applyFont="1" applyAlignment="1">
      <alignment vertical="center" wrapText="1"/>
    </xf>
    <xf numFmtId="167" fontId="10" fillId="0" borderId="3" xfId="2" applyNumberFormat="1" applyFont="1" applyFill="1" applyBorder="1" applyProtection="1"/>
    <xf numFmtId="167" fontId="10" fillId="0" borderId="13" xfId="2" applyNumberFormat="1" applyFont="1" applyFill="1" applyBorder="1" applyProtection="1"/>
    <xf numFmtId="167" fontId="10" fillId="0" borderId="12" xfId="2" applyNumberFormat="1" applyFont="1" applyFill="1" applyBorder="1" applyProtection="1"/>
    <xf numFmtId="167" fontId="10" fillId="0" borderId="3" xfId="0" applyNumberFormat="1" applyFont="1" applyFill="1" applyBorder="1" applyProtection="1"/>
    <xf numFmtId="167" fontId="10" fillId="0" borderId="10" xfId="0" applyNumberFormat="1" applyFont="1" applyFill="1" applyBorder="1" applyProtection="1"/>
    <xf numFmtId="167" fontId="10" fillId="0" borderId="13" xfId="0" applyNumberFormat="1" applyFont="1" applyFill="1" applyBorder="1" applyProtection="1"/>
    <xf numFmtId="167" fontId="10" fillId="0" borderId="12" xfId="0" applyNumberFormat="1" applyFont="1" applyFill="1" applyBorder="1" applyProtection="1"/>
    <xf numFmtId="167" fontId="0" fillId="0" borderId="0" xfId="0" applyNumberFormat="1" applyProtection="1"/>
    <xf numFmtId="0" fontId="0" fillId="0" borderId="0" xfId="0"/>
    <xf numFmtId="0" fontId="0" fillId="0" borderId="0" xfId="0" applyProtection="1">
      <protection locked="0"/>
    </xf>
    <xf numFmtId="0" fontId="3" fillId="0" borderId="0" xfId="3" applyAlignment="1" applyProtection="1">
      <alignment horizontal="center"/>
    </xf>
    <xf numFmtId="0" fontId="42" fillId="23" borderId="0" xfId="0" applyFont="1" applyFill="1" applyAlignment="1">
      <alignment vertical="center"/>
    </xf>
    <xf numFmtId="8" fontId="40" fillId="22" borderId="0" xfId="2" applyNumberFormat="1" applyFont="1" applyFill="1" applyAlignment="1">
      <alignment vertical="center"/>
    </xf>
    <xf numFmtId="8" fontId="40" fillId="23" borderId="0" xfId="2" applyNumberFormat="1" applyFont="1" applyFill="1" applyAlignment="1">
      <alignment vertical="center"/>
    </xf>
    <xf numFmtId="9" fontId="40" fillId="22" borderId="0" xfId="1" applyFont="1" applyFill="1" applyAlignment="1">
      <alignment vertical="center"/>
    </xf>
    <xf numFmtId="6" fontId="40" fillId="23" borderId="0" xfId="2" applyNumberFormat="1" applyFont="1" applyFill="1" applyAlignment="1">
      <alignment vertical="center"/>
    </xf>
    <xf numFmtId="0" fontId="46" fillId="0" borderId="0" xfId="0" applyFont="1" applyAlignment="1">
      <alignment horizontal="left"/>
    </xf>
    <xf numFmtId="0" fontId="49" fillId="25" borderId="0" xfId="0" applyFont="1" applyFill="1" applyAlignment="1">
      <alignment horizontal="center" vertical="center" wrapText="1"/>
    </xf>
    <xf numFmtId="0" fontId="42" fillId="22" borderId="0" xfId="0" applyFont="1" applyFill="1" applyAlignment="1">
      <alignment vertical="center"/>
    </xf>
    <xf numFmtId="0" fontId="52" fillId="0" borderId="0" xfId="0" applyFont="1" applyAlignment="1">
      <alignment horizontal="left" vertical="center"/>
    </xf>
    <xf numFmtId="0" fontId="10" fillId="0" borderId="0" xfId="0" applyFont="1" applyAlignment="1">
      <alignment horizontal="left" vertical="center"/>
    </xf>
    <xf numFmtId="0" fontId="4" fillId="6" borderId="59" xfId="0" applyFont="1" applyFill="1" applyBorder="1" applyAlignment="1">
      <alignment horizontal="center" vertical="center" textRotation="90" wrapText="1"/>
    </xf>
    <xf numFmtId="0" fontId="4" fillId="6" borderId="70" xfId="0" applyFont="1" applyFill="1" applyBorder="1" applyAlignment="1">
      <alignment horizontal="center" vertical="center" textRotation="90"/>
    </xf>
    <xf numFmtId="0" fontId="4" fillId="6" borderId="43" xfId="0" applyFont="1" applyFill="1" applyBorder="1" applyAlignment="1">
      <alignment horizontal="center" vertical="center" textRotation="90"/>
    </xf>
    <xf numFmtId="0" fontId="4" fillId="11" borderId="59" xfId="0" applyFont="1" applyFill="1" applyBorder="1" applyAlignment="1">
      <alignment horizontal="center" vertical="center" textRotation="90"/>
    </xf>
    <xf numFmtId="0" fontId="4" fillId="11" borderId="70" xfId="0" applyFont="1" applyFill="1" applyBorder="1" applyAlignment="1">
      <alignment horizontal="center" vertical="center" textRotation="90"/>
    </xf>
    <xf numFmtId="0" fontId="4" fillId="11" borderId="43" xfId="0" applyFont="1" applyFill="1" applyBorder="1" applyAlignment="1">
      <alignment horizontal="center" vertical="center" textRotation="90"/>
    </xf>
    <xf numFmtId="0" fontId="4" fillId="27" borderId="59" xfId="0" applyFont="1" applyFill="1" applyBorder="1" applyAlignment="1">
      <alignment horizontal="center" vertical="center" textRotation="90"/>
    </xf>
    <xf numFmtId="0" fontId="4" fillId="27" borderId="70" xfId="0" applyFont="1" applyFill="1" applyBorder="1" applyAlignment="1">
      <alignment horizontal="center" vertical="center" textRotation="90"/>
    </xf>
    <xf numFmtId="0" fontId="4" fillId="27" borderId="43" xfId="0" applyFont="1" applyFill="1" applyBorder="1" applyAlignment="1">
      <alignment horizontal="center" vertical="center" textRotation="90"/>
    </xf>
    <xf numFmtId="0" fontId="59" fillId="28" borderId="46" xfId="0" applyFont="1" applyFill="1" applyBorder="1" applyAlignment="1">
      <alignment horizontal="center" vertical="center" textRotation="90" wrapText="1"/>
    </xf>
    <xf numFmtId="0" fontId="59" fillId="28" borderId="50" xfId="0" applyFont="1" applyFill="1" applyBorder="1" applyAlignment="1">
      <alignment horizontal="center" vertical="center" textRotation="90" wrapText="1"/>
    </xf>
    <xf numFmtId="0" fontId="59" fillId="28" borderId="19" xfId="0" applyFont="1" applyFill="1" applyBorder="1" applyAlignment="1">
      <alignment horizontal="center" vertical="center" textRotation="90" wrapText="1"/>
    </xf>
    <xf numFmtId="0" fontId="9" fillId="3" borderId="20"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0" fillId="0" borderId="0" xfId="0" applyBorder="1" applyAlignment="1">
      <alignment wrapText="1"/>
    </xf>
    <xf numFmtId="0" fontId="1" fillId="0" borderId="20" xfId="0" applyNumberFormat="1" applyFont="1" applyBorder="1" applyAlignment="1" applyProtection="1">
      <alignment horizontal="center" vertical="center"/>
    </xf>
    <xf numFmtId="0" fontId="1" fillId="0" borderId="21" xfId="0" applyNumberFormat="1" applyFont="1" applyBorder="1" applyAlignment="1" applyProtection="1">
      <alignment horizontal="center" vertical="center"/>
    </xf>
    <xf numFmtId="0" fontId="1" fillId="0" borderId="22" xfId="0" applyNumberFormat="1"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2" xfId="0" applyFont="1" applyBorder="1" applyAlignment="1" applyProtection="1">
      <alignment horizontal="center" vertical="center"/>
    </xf>
    <xf numFmtId="3" fontId="1" fillId="0" borderId="20" xfId="0" applyNumberFormat="1" applyFont="1" applyBorder="1" applyAlignment="1" applyProtection="1">
      <alignment horizontal="center" vertical="center"/>
    </xf>
    <xf numFmtId="3" fontId="1" fillId="0" borderId="22" xfId="0" applyNumberFormat="1" applyFont="1" applyBorder="1" applyAlignment="1" applyProtection="1">
      <alignment horizontal="center" vertical="center"/>
    </xf>
    <xf numFmtId="0" fontId="1" fillId="8" borderId="6" xfId="0" applyFont="1" applyFill="1" applyBorder="1" applyAlignment="1" applyProtection="1">
      <alignment horizontal="center"/>
    </xf>
    <xf numFmtId="0" fontId="1" fillId="8" borderId="1" xfId="0" applyFont="1" applyFill="1" applyBorder="1" applyAlignment="1" applyProtection="1">
      <alignment horizontal="center"/>
    </xf>
    <xf numFmtId="0" fontId="1" fillId="8" borderId="2" xfId="0" applyFont="1" applyFill="1" applyBorder="1" applyAlignment="1" applyProtection="1">
      <alignment horizontal="center"/>
    </xf>
    <xf numFmtId="0" fontId="0" fillId="6" borderId="20" xfId="0" applyFill="1" applyBorder="1" applyAlignment="1" applyProtection="1">
      <alignment horizontal="left"/>
    </xf>
    <xf numFmtId="0" fontId="0" fillId="6" borderId="21" xfId="0" applyFill="1" applyBorder="1" applyAlignment="1" applyProtection="1">
      <alignment horizontal="left"/>
    </xf>
    <xf numFmtId="0" fontId="0" fillId="6" borderId="22" xfId="0" applyFill="1" applyBorder="1" applyAlignment="1" applyProtection="1">
      <alignment horizontal="left"/>
    </xf>
    <xf numFmtId="0" fontId="1" fillId="0" borderId="20" xfId="0" applyNumberFormat="1" applyFont="1" applyFill="1" applyBorder="1" applyAlignment="1" applyProtection="1">
      <alignment horizontal="center" vertical="center"/>
    </xf>
    <xf numFmtId="0" fontId="1" fillId="0" borderId="21" xfId="0" applyNumberFormat="1" applyFont="1" applyFill="1" applyBorder="1" applyAlignment="1" applyProtection="1">
      <alignment horizontal="center" vertical="center"/>
    </xf>
    <xf numFmtId="0" fontId="1" fillId="0" borderId="22" xfId="0" applyNumberFormat="1" applyFont="1" applyFill="1" applyBorder="1" applyAlignment="1" applyProtection="1">
      <alignment horizontal="center" vertical="center"/>
    </xf>
    <xf numFmtId="0" fontId="4" fillId="15" borderId="0" xfId="0" applyFont="1" applyFill="1" applyBorder="1" applyAlignment="1" applyProtection="1">
      <alignment horizontal="center"/>
    </xf>
    <xf numFmtId="0" fontId="1" fillId="4" borderId="6"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2" xfId="0" applyFont="1" applyFill="1" applyBorder="1" applyAlignment="1" applyProtection="1">
      <alignment horizontal="center"/>
    </xf>
    <xf numFmtId="0" fontId="1" fillId="0" borderId="7" xfId="0" applyFont="1" applyBorder="1" applyAlignment="1" applyProtection="1">
      <alignment horizontal="center"/>
    </xf>
    <xf numFmtId="0" fontId="1" fillId="0" borderId="27" xfId="0" applyFont="1" applyBorder="1" applyAlignment="1" applyProtection="1">
      <alignment horizontal="center"/>
    </xf>
    <xf numFmtId="0" fontId="1" fillId="0" borderId="8" xfId="0" applyFont="1" applyBorder="1" applyAlignment="1" applyProtection="1">
      <alignment horizontal="center"/>
    </xf>
    <xf numFmtId="0" fontId="1" fillId="7" borderId="6" xfId="0" applyFont="1" applyFill="1" applyBorder="1" applyAlignment="1" applyProtection="1">
      <alignment horizontal="center"/>
    </xf>
    <xf numFmtId="0" fontId="1" fillId="7" borderId="1" xfId="0" applyFont="1" applyFill="1" applyBorder="1" applyAlignment="1" applyProtection="1">
      <alignment horizontal="center"/>
    </xf>
    <xf numFmtId="0" fontId="1" fillId="7" borderId="2" xfId="0" applyFont="1" applyFill="1" applyBorder="1" applyAlignment="1" applyProtection="1">
      <alignment horizontal="center"/>
    </xf>
    <xf numFmtId="3" fontId="0" fillId="0" borderId="0" xfId="0" applyNumberFormat="1" applyFill="1" applyBorder="1" applyAlignment="1" applyProtection="1">
      <alignment horizontal="center"/>
    </xf>
    <xf numFmtId="0" fontId="0" fillId="0" borderId="0" xfId="0" applyNumberFormat="1" applyFill="1" applyBorder="1" applyAlignment="1" applyProtection="1">
      <alignment horizontal="center"/>
    </xf>
    <xf numFmtId="0" fontId="0" fillId="0" borderId="0" xfId="2" applyNumberFormat="1" applyFont="1" applyFill="1" applyBorder="1" applyAlignment="1" applyProtection="1">
      <alignment horizontal="center"/>
    </xf>
    <xf numFmtId="0" fontId="1" fillId="0" borderId="14" xfId="0" applyNumberFormat="1" applyFont="1" applyBorder="1" applyAlignment="1" applyProtection="1">
      <alignment horizontal="center" vertical="center"/>
    </xf>
    <xf numFmtId="0" fontId="1" fillId="0" borderId="15" xfId="0" applyNumberFormat="1" applyFont="1" applyBorder="1" applyAlignment="1" applyProtection="1">
      <alignment horizontal="center" vertical="center"/>
    </xf>
    <xf numFmtId="0" fontId="1" fillId="0" borderId="42" xfId="0" applyNumberFormat="1" applyFont="1" applyBorder="1" applyAlignment="1" applyProtection="1">
      <alignment horizontal="center" vertical="center"/>
    </xf>
    <xf numFmtId="0" fontId="4" fillId="15" borderId="23" xfId="0" applyFont="1" applyFill="1" applyBorder="1" applyAlignment="1" applyProtection="1">
      <alignment horizontal="center"/>
      <protection hidden="1"/>
    </xf>
    <xf numFmtId="0" fontId="4" fillId="15" borderId="0" xfId="0" applyFont="1" applyFill="1" applyBorder="1" applyAlignment="1" applyProtection="1">
      <alignment horizontal="center"/>
      <protection hidden="1"/>
    </xf>
    <xf numFmtId="0" fontId="4" fillId="3" borderId="38" xfId="0" applyFont="1" applyFill="1" applyBorder="1" applyAlignment="1" applyProtection="1">
      <alignment horizontal="center"/>
      <protection hidden="1"/>
    </xf>
    <xf numFmtId="0" fontId="4" fillId="3" borderId="36" xfId="0" applyFont="1" applyFill="1" applyBorder="1" applyAlignment="1" applyProtection="1">
      <alignment horizontal="center"/>
      <protection hidden="1"/>
    </xf>
    <xf numFmtId="0" fontId="4" fillId="3" borderId="34" xfId="0" applyFont="1" applyFill="1" applyBorder="1" applyAlignment="1" applyProtection="1">
      <alignment horizontal="center"/>
      <protection hidden="1"/>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0" xfId="0"/>
    <xf numFmtId="0" fontId="4" fillId="17" borderId="9" xfId="0" applyFont="1" applyFill="1" applyBorder="1" applyAlignment="1" applyProtection="1">
      <alignment horizontal="left" indent="1"/>
      <protection hidden="1"/>
    </xf>
    <xf numFmtId="0" fontId="4" fillId="17" borderId="3" xfId="0" applyFont="1" applyFill="1" applyBorder="1" applyAlignment="1" applyProtection="1">
      <alignment horizontal="left" indent="1"/>
      <protection hidden="1"/>
    </xf>
    <xf numFmtId="0" fontId="4" fillId="0" borderId="28" xfId="0" applyFont="1" applyBorder="1" applyAlignment="1" applyProtection="1">
      <alignment horizontal="left" indent="1"/>
      <protection hidden="1"/>
    </xf>
    <xf numFmtId="0" fontId="4" fillId="0" borderId="66" xfId="0" applyFont="1" applyBorder="1" applyAlignment="1" applyProtection="1">
      <alignment horizontal="left" indent="1"/>
      <protection hidden="1"/>
    </xf>
    <xf numFmtId="164" fontId="5" fillId="0" borderId="6" xfId="4" applyNumberFormat="1" applyFont="1" applyBorder="1" applyAlignment="1" applyProtection="1">
      <alignment horizontal="center"/>
      <protection hidden="1"/>
    </xf>
    <xf numFmtId="164" fontId="5" fillId="0" borderId="2" xfId="4" applyNumberFormat="1" applyFont="1" applyBorder="1" applyAlignment="1" applyProtection="1">
      <alignment horizontal="center"/>
      <protection hidden="1"/>
    </xf>
    <xf numFmtId="164" fontId="4" fillId="3" borderId="40" xfId="4" applyNumberFormat="1" applyFont="1" applyFill="1" applyBorder="1" applyAlignment="1" applyProtection="1">
      <alignment horizontal="center"/>
      <protection hidden="1"/>
    </xf>
    <xf numFmtId="164" fontId="4" fillId="3" borderId="34" xfId="4" applyNumberFormat="1" applyFont="1" applyFill="1" applyBorder="1" applyAlignment="1" applyProtection="1">
      <alignment horizontal="center"/>
      <protection hidden="1"/>
    </xf>
    <xf numFmtId="164" fontId="5" fillId="0" borderId="39" xfId="0" applyNumberFormat="1" applyFont="1" applyFill="1" applyBorder="1" applyAlignment="1" applyProtection="1">
      <alignment horizontal="center"/>
      <protection hidden="1"/>
    </xf>
    <xf numFmtId="164" fontId="5" fillId="0" borderId="18" xfId="0" applyNumberFormat="1" applyFont="1" applyFill="1" applyBorder="1" applyAlignment="1" applyProtection="1">
      <alignment horizontal="center"/>
      <protection hidden="1"/>
    </xf>
    <xf numFmtId="164" fontId="4" fillId="17" borderId="6" xfId="4" applyNumberFormat="1" applyFont="1" applyFill="1" applyBorder="1" applyAlignment="1" applyProtection="1">
      <alignment horizontal="center"/>
      <protection hidden="1"/>
    </xf>
    <xf numFmtId="164" fontId="4" fillId="17" borderId="2" xfId="4" applyNumberFormat="1" applyFont="1" applyFill="1" applyBorder="1" applyAlignment="1" applyProtection="1">
      <alignment horizontal="center"/>
      <protection hidden="1"/>
    </xf>
    <xf numFmtId="0" fontId="23" fillId="0" borderId="20" xfId="0" applyFont="1" applyFill="1" applyBorder="1" applyAlignment="1" applyProtection="1">
      <alignment horizontal="center"/>
      <protection hidden="1"/>
    </xf>
    <xf numFmtId="0" fontId="23" fillId="0" borderId="21" xfId="0" applyFont="1" applyFill="1" applyBorder="1" applyAlignment="1" applyProtection="1">
      <alignment horizontal="center"/>
      <protection hidden="1"/>
    </xf>
    <xf numFmtId="0" fontId="23" fillId="0" borderId="22" xfId="0" applyFont="1" applyFill="1" applyBorder="1" applyAlignment="1" applyProtection="1">
      <alignment horizontal="center"/>
      <protection hidden="1"/>
    </xf>
    <xf numFmtId="0" fontId="4" fillId="0" borderId="0" xfId="0" applyFont="1" applyFill="1" applyBorder="1" applyAlignment="1" applyProtection="1">
      <alignment horizontal="left" wrapText="1"/>
      <protection hidden="1"/>
    </xf>
    <xf numFmtId="0" fontId="20" fillId="0" borderId="0" xfId="0" applyFont="1" applyFill="1" applyAlignment="1" applyProtection="1">
      <alignment horizontal="center"/>
      <protection hidden="1"/>
    </xf>
    <xf numFmtId="164" fontId="5" fillId="0" borderId="44" xfId="4" applyNumberFormat="1" applyFont="1" applyBorder="1" applyAlignment="1" applyProtection="1">
      <alignment horizontal="center"/>
      <protection hidden="1"/>
    </xf>
    <xf numFmtId="0" fontId="5" fillId="0" borderId="17" xfId="0" applyFont="1" applyFill="1" applyBorder="1" applyAlignment="1" applyProtection="1">
      <alignment horizontal="left" indent="1"/>
      <protection hidden="1"/>
    </xf>
    <xf numFmtId="0" fontId="5" fillId="0" borderId="18" xfId="0" applyFont="1" applyFill="1" applyBorder="1" applyAlignment="1" applyProtection="1">
      <alignment horizontal="left" indent="1"/>
      <protection hidden="1"/>
    </xf>
    <xf numFmtId="0" fontId="5" fillId="0" borderId="0" xfId="0" applyFont="1" applyAlignment="1" applyProtection="1">
      <alignment vertical="center" wrapText="1"/>
      <protection hidden="1"/>
    </xf>
    <xf numFmtId="0" fontId="39" fillId="0" borderId="20" xfId="0" applyFont="1" applyBorder="1" applyProtection="1">
      <protection locked="0"/>
    </xf>
    <xf numFmtId="0" fontId="39" fillId="0" borderId="21" xfId="0" applyFont="1" applyBorder="1" applyProtection="1">
      <protection locked="0"/>
    </xf>
    <xf numFmtId="0" fontId="39" fillId="0" borderId="22" xfId="0" applyFont="1" applyBorder="1" applyProtection="1">
      <protection locked="0"/>
    </xf>
    <xf numFmtId="0" fontId="36" fillId="3" borderId="20" xfId="0" applyFont="1" applyFill="1" applyBorder="1" applyAlignment="1" applyProtection="1">
      <alignment vertical="center"/>
    </xf>
    <xf numFmtId="0" fontId="36" fillId="3" borderId="21" xfId="0" applyFont="1" applyFill="1" applyBorder="1" applyAlignment="1" applyProtection="1">
      <alignment vertical="center"/>
    </xf>
    <xf numFmtId="0" fontId="36" fillId="3" borderId="22" xfId="0" applyFont="1" applyFill="1" applyBorder="1" applyAlignment="1" applyProtection="1">
      <alignment vertical="center"/>
    </xf>
    <xf numFmtId="0" fontId="1" fillId="3" borderId="20" xfId="0" applyFont="1" applyFill="1" applyBorder="1" applyAlignment="1" applyProtection="1">
      <alignment vertical="center"/>
    </xf>
    <xf numFmtId="0" fontId="1" fillId="3" borderId="21" xfId="0" applyFont="1" applyFill="1" applyBorder="1" applyAlignment="1" applyProtection="1">
      <alignment vertical="center"/>
    </xf>
    <xf numFmtId="0" fontId="1" fillId="3" borderId="22" xfId="0" applyFont="1" applyFill="1" applyBorder="1" applyAlignment="1" applyProtection="1">
      <alignment vertical="center"/>
    </xf>
  </cellXfs>
  <cellStyles count="6">
    <cellStyle name="Comma" xfId="4" builtinId="3"/>
    <cellStyle name="Currency" xfId="2" builtinId="4"/>
    <cellStyle name="Hyperlink" xfId="3" builtinId="8"/>
    <cellStyle name="Hyperlink 2" xfId="5"/>
    <cellStyle name="Normal" xfId="0" builtinId="0"/>
    <cellStyle name="Percent" xfId="1" builtinId="5"/>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patternType="solid">
          <bgColor theme="0" tint="-0.24994659260841701"/>
        </patternFill>
      </fill>
    </dxf>
    <dxf>
      <font>
        <color auto="1"/>
      </font>
      <fill>
        <patternFill patternType="solid">
          <bgColor theme="0" tint="-0.24994659260841701"/>
        </patternFill>
      </fill>
    </dxf>
    <dxf>
      <fill>
        <patternFill>
          <bgColor rgb="FF00FF00"/>
        </patternFill>
      </fill>
    </dxf>
    <dxf>
      <fill>
        <patternFill>
          <bgColor rgb="FF66FF99"/>
        </patternFill>
      </fill>
    </dxf>
    <dxf>
      <fill>
        <patternFill>
          <bgColor rgb="FFFFC000"/>
        </patternFill>
      </fill>
    </dxf>
    <dxf>
      <fill>
        <patternFill>
          <bgColor theme="0"/>
        </patternFill>
      </fill>
    </dxf>
    <dxf>
      <font>
        <color rgb="FFC00000"/>
      </font>
      <fill>
        <patternFill patternType="none">
          <bgColor auto="1"/>
        </patternFill>
      </fill>
    </dxf>
  </dxfs>
  <tableStyles count="0" defaultTableStyle="TableStyleMedium9" defaultPivotStyle="PivotStyleLight16"/>
  <colors>
    <mruColors>
      <color rgb="FF66FF99"/>
      <color rgb="FFFF0000"/>
      <color rgb="FFFF99FF"/>
      <color rgb="FF00FF00"/>
      <color rgb="FF00FFFF"/>
      <color rgb="FFFF66FF"/>
      <color rgb="FFA788E0"/>
      <color rgb="FFE9B3E5"/>
      <color rgb="FFE1B9E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ogle.com/search?q=gsa+logo&amp;biw=1310&amp;bih=751&amp;tbm=isch&amp;imgil=F1LBsA2VJOH-lM:;0yPE7K2qNZaO8M;http://www.stickersbanners.com/contact-us-gsa.html&amp;source=iu&amp;pf=m&amp;fir=F1LBsA2VJOH-lM:,0yPE7K2qNZaO8M,_&amp;usg=__UHsEL3M_n0E9jykqGPuAuP-L3mg%3D"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google.com/imgres?sa=X&amp;rls=com.microsoft:en-us:IE-Address&amp;biw=1600&amp;bih=782&amp;tbm=isch&amp;tbnid=kojwIftc7IZ0cM:&amp;imgrefurl=http://www.psdgraphics.com/psd-icons/info-icon/&amp;docid=Oqqle60f5PjXNM&amp;imgurl=http://www.psdgraphics.com/file/info-icon-preview.jpg&amp;w=800&amp;h=600&amp;ei=05DAUaneC8T54AP7voDADw&amp;zoom=1&amp;ved=1t:3588,r:0,s:0,i:91&amp;iact=rc&amp;page=1&amp;tbnh=181&amp;tbnw=243&amp;start=0&amp;ndsp=24&amp;tx=147&amp;ty=7" TargetMode="Externa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11</xdr:col>
      <xdr:colOff>428625</xdr:colOff>
      <xdr:row>54</xdr:row>
      <xdr:rowOff>28575</xdr:rowOff>
    </xdr:to>
    <xdr:sp macro="" textlink="">
      <xdr:nvSpPr>
        <xdr:cNvPr id="2" name="TextBox 1" descr="Getting Started&#10;&#10;The Economic Model is a Microsoft Excel-based tool that uses macros (programming code) to perform its calculations. It will not work properly unless your version of Excel is configured to accept and run macros. Please follow the setup instructions before using the tool.  After changing your Excel settings, open the Economic Model file and begin entering data.&#10;&#10;Entering the Data&#10;&#10;Step 1: Enter the total number of wireless devices or plans that you currently have or that you plan to procure.&#10;&#10;Step 2: Enter the percentage mix among the device types. A percentage must be entered for at least one device type and the total mix must equal 100%. For example, if you are pricing only data devices (i.e., no voice devices), then enter 100% for the Data Only devices. When entering the percentage, the tool automatically calculates corresponding units for each device type in a separate column.&#10;&#10;Step 3: Enter the total cost of wireless services. The total cost is the total average monthly expenditures for wireless services associated with the number of devices in Step 1. The total cost of wireless services should include taxes, fees, and any overage charges.  The tool calculates and displays the overall average cost per unit (required by pricing algorithm) in a separate column. This figure is derived by dividing the total cost (Step 3) by the number of devices (Step 1) and factoring out five percent for taxes and fees.&#10;&#10;Step 4: Select a usage profile from the drop-down list that most closely matches the average actual usage level for your user base across the different types of wireless devices. The usage profile represents different wireless usage patterns found across the federal government. Your selection generates the usage assumptions needed for the price estimate.  The profile assumptions may be higher or lower than your actual usage. A conservative pricing practice is to select a profile with usage that is higher than your actual amounts.&#10;&#10;Step 5: Click the “Calculate” button to run the pricing algorithms and see the anticipated savings using the FSSI Wireless program.  Upon changing any input(s), click the “Calculate” button again to update the results.&#10;&#10;The Results&#10;&#10;The results are displayed in a color-coded banner box appearing on the right side of the screen.  The banner box summarizes FSSI wireless pricing and suggests next steps. The table below the banner box presents five pricing metrics.  Each metric shows the average among all four BPA contractors as well as the best pricing among the contractors.&#10;&#10;Please note that pricing results are optimized to achieve the lowest cost outcome based on usage levels, vendor-specific plans, and the lowest awarded price to-date by each vendor.&#10; &#10;•    Expected Monthly Wireless Spend ($) – This is the expected equivalent monthly costs using the FSSI Wireless BPAs.  Compare this with your current average monthly costs in Step 3.&#10;&#10;•    Average Price / Device per Month ($) – This is the comparable average monthly price per device using FSSI-W.&#10;&#10;•    Savings / Device per Month ($) – The difference between your current average monthly price/device and the expected FSSI-W average price/device.&#10;&#10;•    % Savings – Savings expressed on a percentage basis (Savings/Current Average Price).&#10;&#10;•    Annual Savings ($) – Monthly savings annualized across the base of all devices.&#10;&#10;" title="Using the FSSI Wireless Economic Model">
          <a:extLst>
            <a:ext uri="{FF2B5EF4-FFF2-40B4-BE49-F238E27FC236}">
              <a16:creationId xmlns:a16="http://schemas.microsoft.com/office/drawing/2014/main" xmlns="" id="{00000000-0008-0000-0100-000002000000}"/>
            </a:ext>
          </a:extLst>
        </xdr:cNvPr>
        <xdr:cNvSpPr txBox="1"/>
      </xdr:nvSpPr>
      <xdr:spPr>
        <a:xfrm>
          <a:off x="85725" y="95250"/>
          <a:ext cx="7048500" cy="10029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15000"/>
            </a:lnSpc>
            <a:spcBef>
              <a:spcPts val="0"/>
            </a:spcBef>
            <a:spcAft>
              <a:spcPts val="1000"/>
            </a:spcAft>
          </a:pPr>
          <a:r>
            <a:rPr lang="en-US" sz="1200" b="1">
              <a:effectLst/>
              <a:latin typeface="+mn-lt"/>
              <a:ea typeface="Calibri"/>
              <a:cs typeface="Times New Roman"/>
            </a:rPr>
            <a:t>Using the Wireless Savings Calculator</a:t>
          </a:r>
          <a:endParaRPr lang="en-US" sz="1100">
            <a:effectLst/>
            <a:latin typeface="+mn-lt"/>
            <a:ea typeface="Calibri"/>
            <a:cs typeface="Times New Roman"/>
          </a:endParaRPr>
        </a:p>
        <a:p>
          <a:pPr marL="0" marR="0">
            <a:lnSpc>
              <a:spcPct val="115000"/>
            </a:lnSpc>
            <a:spcBef>
              <a:spcPts val="0"/>
            </a:spcBef>
            <a:spcAft>
              <a:spcPts val="1200"/>
            </a:spcAft>
          </a:pPr>
          <a:r>
            <a:rPr lang="en-US" sz="1100" b="1" u="sng">
              <a:effectLst/>
              <a:latin typeface="+mn-lt"/>
              <a:ea typeface="Calibri"/>
              <a:cs typeface="Times New Roman"/>
            </a:rPr>
            <a:t>Overview</a:t>
          </a:r>
          <a:endParaRPr lang="en-US" sz="1100">
            <a:effectLst/>
            <a:latin typeface="+mn-lt"/>
            <a:ea typeface="Calibri"/>
            <a:cs typeface="Times New Roman"/>
          </a:endParaRPr>
        </a:p>
        <a:p>
          <a:pPr marL="0" marR="0" indent="0" defTabSz="914400" eaLnBrk="1" fontAlgn="auto" latinLnBrk="0" hangingPunct="1">
            <a:lnSpc>
              <a:spcPct val="115000"/>
            </a:lnSpc>
            <a:spcBef>
              <a:spcPts val="0"/>
            </a:spcBef>
            <a:spcAft>
              <a:spcPts val="1200"/>
            </a:spcAft>
            <a:buClrTx/>
            <a:buSzTx/>
            <a:buFontTx/>
            <a:buNone/>
            <a:tabLst/>
            <a:defRPr/>
          </a:pPr>
          <a:r>
            <a:rPr lang="en-US" sz="1100">
              <a:effectLst/>
              <a:latin typeface="+mn-lt"/>
              <a:ea typeface="Calibri"/>
              <a:cs typeface="Times New Roman"/>
            </a:rPr>
            <a:t>This</a:t>
          </a:r>
          <a:r>
            <a:rPr lang="en-US" sz="1100" baseline="0">
              <a:effectLst/>
              <a:latin typeface="+mn-lt"/>
              <a:ea typeface="Calibri"/>
              <a:cs typeface="Times New Roman"/>
            </a:rPr>
            <a:t> application </a:t>
          </a:r>
          <a:r>
            <a:rPr lang="en-US" sz="1100">
              <a:effectLst/>
              <a:latin typeface="+mn-lt"/>
              <a:ea typeface="Calibri"/>
              <a:cs typeface="Times New Roman"/>
            </a:rPr>
            <a:t>is a Microsoft Excel-based savings</a:t>
          </a:r>
          <a:r>
            <a:rPr lang="en-US" sz="1100" baseline="0">
              <a:effectLst/>
              <a:latin typeface="+mn-lt"/>
              <a:ea typeface="Calibri"/>
              <a:cs typeface="Times New Roman"/>
            </a:rPr>
            <a:t> calculator </a:t>
          </a:r>
          <a:r>
            <a:rPr lang="en-US" sz="1100">
              <a:effectLst/>
              <a:latin typeface="+mn-lt"/>
              <a:ea typeface="Calibri"/>
              <a:cs typeface="Times New Roman"/>
            </a:rPr>
            <a:t>that assists agencies</a:t>
          </a:r>
          <a:r>
            <a:rPr lang="en-US" sz="1100" baseline="0">
              <a:effectLst/>
              <a:latin typeface="+mn-lt"/>
              <a:ea typeface="Calibri"/>
              <a:cs typeface="Times New Roman"/>
            </a:rPr>
            <a:t> in conducting pricing research using the IT 70 Schedule SIN 132-53.  The Savings Calculator presents potential savings outcomes </a:t>
          </a:r>
          <a:r>
            <a:rPr lang="en-US" sz="1100">
              <a:solidFill>
                <a:schemeClr val="dk1"/>
              </a:solidFill>
              <a:effectLst/>
              <a:latin typeface="+mn-lt"/>
              <a:ea typeface="+mn-ea"/>
              <a:cs typeface="+mn-cs"/>
            </a:rPr>
            <a:t>based on different usage profiles, optimized plans, and the awarded prices.   </a:t>
          </a:r>
          <a:endParaRPr lang="en-US" sz="1100">
            <a:effectLst/>
            <a:latin typeface="+mn-lt"/>
            <a:ea typeface="Calibri"/>
            <a:cs typeface="Times New Roman"/>
          </a:endParaRPr>
        </a:p>
        <a:p>
          <a:pPr marL="0" marR="0">
            <a:lnSpc>
              <a:spcPct val="115000"/>
            </a:lnSpc>
            <a:spcBef>
              <a:spcPts val="0"/>
            </a:spcBef>
            <a:spcAft>
              <a:spcPts val="1200"/>
            </a:spcAft>
          </a:pPr>
          <a:r>
            <a:rPr lang="en-US" sz="1100" b="1" u="sng">
              <a:effectLst/>
              <a:latin typeface="+mn-lt"/>
              <a:ea typeface="Calibri"/>
              <a:cs typeface="Times New Roman"/>
            </a:rPr>
            <a:t>Entering the Data</a:t>
          </a:r>
          <a:endParaRPr lang="en-US" sz="1100">
            <a:effectLst/>
            <a:latin typeface="+mn-lt"/>
            <a:ea typeface="Calibri"/>
            <a:cs typeface="Times New Roman"/>
          </a:endParaRPr>
        </a:p>
        <a:p>
          <a:pPr marL="0" marR="0">
            <a:lnSpc>
              <a:spcPct val="115000"/>
            </a:lnSpc>
            <a:spcBef>
              <a:spcPts val="0"/>
            </a:spcBef>
            <a:spcAft>
              <a:spcPts val="1200"/>
            </a:spcAft>
          </a:pPr>
          <a:r>
            <a:rPr lang="en-US" sz="1100" b="1">
              <a:effectLst/>
              <a:latin typeface="+mn-lt"/>
              <a:ea typeface="Calibri"/>
              <a:cs typeface="Times New Roman"/>
            </a:rPr>
            <a:t>Step 1: </a:t>
          </a:r>
          <a:r>
            <a:rPr lang="en-US" sz="1100">
              <a:effectLst/>
              <a:latin typeface="+mn-lt"/>
              <a:ea typeface="Calibri"/>
              <a:cs typeface="Times New Roman"/>
            </a:rPr>
            <a:t>Enter the total number of wireless devices or plans that you currently have or that you plan to procure.</a:t>
          </a:r>
        </a:p>
        <a:p>
          <a:pPr marL="0" marR="0">
            <a:lnSpc>
              <a:spcPct val="115000"/>
            </a:lnSpc>
            <a:spcBef>
              <a:spcPts val="0"/>
            </a:spcBef>
            <a:spcAft>
              <a:spcPts val="1200"/>
            </a:spcAft>
          </a:pPr>
          <a:r>
            <a:rPr lang="en-US" sz="1100" b="1">
              <a:effectLst/>
              <a:latin typeface="+mn-lt"/>
              <a:ea typeface="Calibri"/>
              <a:cs typeface="Times New Roman"/>
            </a:rPr>
            <a:t>Step 2: </a:t>
          </a:r>
          <a:r>
            <a:rPr lang="en-US" sz="1100">
              <a:effectLst/>
              <a:latin typeface="+mn-lt"/>
              <a:ea typeface="Calibri"/>
              <a:cs typeface="Times New Roman"/>
            </a:rPr>
            <a:t>Enter the percentage mix among the device types. A percentage must be entered for at least one device type and the total mix must equal 100%. For example, if you are pricing only data devices (i.e., no voice devices), then enter 100% for the Data Only devices. When entering the percentage, the tool automatically calculates corresponding units for each device type in a separate column.</a:t>
          </a:r>
        </a:p>
        <a:p>
          <a:pPr marL="0" marR="0">
            <a:lnSpc>
              <a:spcPct val="115000"/>
            </a:lnSpc>
            <a:spcBef>
              <a:spcPts val="0"/>
            </a:spcBef>
            <a:spcAft>
              <a:spcPts val="1200"/>
            </a:spcAft>
          </a:pPr>
          <a:r>
            <a:rPr lang="en-US" sz="1100" b="1">
              <a:effectLst/>
              <a:latin typeface="+mn-lt"/>
              <a:ea typeface="Calibri"/>
              <a:cs typeface="Times New Roman"/>
            </a:rPr>
            <a:t>Step 3: </a:t>
          </a:r>
          <a:r>
            <a:rPr lang="en-US" sz="1100">
              <a:effectLst/>
              <a:latin typeface="+mn-lt"/>
              <a:ea typeface="Calibri"/>
              <a:cs typeface="Times New Roman"/>
            </a:rPr>
            <a:t>Enter the total cost of wireless services. The total cost is the total average monthly expenditures for wireless services associated with the number of devices in Step 1. The total cost of wireless services should include taxes, fees, and any overage charges.  The tool calculates and displays the overall average cost per unit (required by pricing algorithm) in a separate column. This figure is derived by dividing the total cost (Step 3) by the number of devices (Step 1) and factoring out five percent for taxes and fees.</a:t>
          </a:r>
        </a:p>
        <a:p>
          <a:pPr marL="0" marR="0">
            <a:lnSpc>
              <a:spcPct val="115000"/>
            </a:lnSpc>
            <a:spcBef>
              <a:spcPts val="0"/>
            </a:spcBef>
            <a:spcAft>
              <a:spcPts val="1200"/>
            </a:spcAft>
          </a:pPr>
          <a:r>
            <a:rPr lang="en-US" sz="1100" b="1">
              <a:effectLst/>
              <a:latin typeface="+mn-lt"/>
              <a:ea typeface="Calibri"/>
              <a:cs typeface="Times New Roman"/>
            </a:rPr>
            <a:t>Step 4: </a:t>
          </a:r>
          <a:r>
            <a:rPr lang="en-US" sz="1100">
              <a:effectLst/>
              <a:latin typeface="+mn-lt"/>
              <a:ea typeface="Calibri"/>
              <a:cs typeface="Times New Roman"/>
            </a:rPr>
            <a:t>Select a usage profile from the drop-down list that most closely matches the average actual usage level for your user base across the different types of wireless devices. The usage profile represents different wireless usage patterns found across the federal government. Your selection generates the usage assumptions needed for the price estimate.  The profile assumptions may be higher or lower than your actual usage. A conservative pricing practice is to select a profile with usage that is higher than your actual amounts.</a:t>
          </a:r>
        </a:p>
        <a:p>
          <a:pPr marL="0" marR="0">
            <a:lnSpc>
              <a:spcPct val="115000"/>
            </a:lnSpc>
            <a:spcBef>
              <a:spcPts val="0"/>
            </a:spcBef>
            <a:spcAft>
              <a:spcPts val="1200"/>
            </a:spcAft>
          </a:pPr>
          <a:r>
            <a:rPr lang="en-US" sz="1100" b="1" u="sng">
              <a:effectLst/>
              <a:latin typeface="+mn-lt"/>
              <a:ea typeface="Calibri"/>
              <a:cs typeface="Times New Roman"/>
            </a:rPr>
            <a:t>The Results</a:t>
          </a:r>
          <a:endParaRPr lang="en-US" sz="1100">
            <a:effectLst/>
            <a:latin typeface="+mn-lt"/>
            <a:ea typeface="Calibri"/>
            <a:cs typeface="Times New Roman"/>
          </a:endParaRPr>
        </a:p>
        <a:p>
          <a:pPr marL="0" marR="0">
            <a:lnSpc>
              <a:spcPct val="115000"/>
            </a:lnSpc>
            <a:spcBef>
              <a:spcPts val="0"/>
            </a:spcBef>
            <a:spcAft>
              <a:spcPts val="1200"/>
            </a:spcAft>
          </a:pPr>
          <a:r>
            <a:rPr lang="en-US" sz="1100">
              <a:effectLst/>
              <a:latin typeface="+mn-lt"/>
              <a:ea typeface="Calibri"/>
              <a:cs typeface="Times New Roman"/>
            </a:rPr>
            <a:t>The results are displayed in a color-coded banner box and table appearing on the right side of the screen.  The table summarizes the Schedule wireless pricing and suggests next steps. The table presents five pricing metrics.  Each metric shows the average estimate as well as the best pricing among the contractors.</a:t>
          </a:r>
        </a:p>
        <a:p>
          <a:pPr marL="0" marR="0">
            <a:lnSpc>
              <a:spcPct val="115000"/>
            </a:lnSpc>
            <a:spcBef>
              <a:spcPts val="0"/>
            </a:spcBef>
            <a:spcAft>
              <a:spcPts val="1200"/>
            </a:spcAft>
          </a:pPr>
          <a:r>
            <a:rPr lang="en-US" sz="1100">
              <a:effectLst/>
              <a:latin typeface="+mn-lt"/>
              <a:ea typeface="Calibri"/>
              <a:cs typeface="Times New Roman"/>
            </a:rPr>
            <a:t>Please note that pricing results are optimized to calculate the best outcomes as well as the average outcomes</a:t>
          </a:r>
          <a:r>
            <a:rPr lang="en-US" sz="1100" baseline="0">
              <a:effectLst/>
              <a:latin typeface="+mn-lt"/>
              <a:ea typeface="Calibri"/>
              <a:cs typeface="Times New Roman"/>
            </a:rPr>
            <a:t> </a:t>
          </a:r>
          <a:r>
            <a:rPr lang="en-US" sz="1100">
              <a:effectLst/>
              <a:latin typeface="+mn-lt"/>
              <a:ea typeface="Calibri"/>
              <a:cs typeface="Times New Roman"/>
            </a:rPr>
            <a:t>across all BPA contactors showing positive savings. </a:t>
          </a:r>
        </a:p>
        <a:p>
          <a:pPr marL="342900" marR="0" indent="-228600">
            <a:lnSpc>
              <a:spcPct val="115000"/>
            </a:lnSpc>
            <a:spcBef>
              <a:spcPts val="0"/>
            </a:spcBef>
            <a:spcAft>
              <a:spcPts val="1200"/>
            </a:spcAft>
          </a:pPr>
          <a:r>
            <a:rPr lang="en-US" sz="1100" b="1">
              <a:effectLst/>
              <a:latin typeface="+mn-lt"/>
              <a:ea typeface="Calibri"/>
              <a:cs typeface="Times New Roman"/>
            </a:rPr>
            <a:t>•    Expected Monthly Wireless Spend ($) </a:t>
          </a:r>
          <a:r>
            <a:rPr lang="en-US" sz="1100">
              <a:effectLst/>
              <a:latin typeface="+mn-lt"/>
              <a:ea typeface="Calibri"/>
              <a:cs typeface="Times New Roman"/>
            </a:rPr>
            <a:t>– This is the expected equivalent monthly costs.  Compare this with your current average monthly costs in Step 3.</a:t>
          </a:r>
        </a:p>
        <a:p>
          <a:pPr marL="342900" marR="0" indent="-228600">
            <a:lnSpc>
              <a:spcPct val="115000"/>
            </a:lnSpc>
            <a:spcBef>
              <a:spcPts val="0"/>
            </a:spcBef>
            <a:spcAft>
              <a:spcPts val="1200"/>
            </a:spcAft>
          </a:pPr>
          <a:r>
            <a:rPr lang="en-US" sz="1100" b="1">
              <a:effectLst/>
              <a:latin typeface="+mn-lt"/>
              <a:ea typeface="Calibri"/>
              <a:cs typeface="Times New Roman"/>
            </a:rPr>
            <a:t>•    Average Price / Device per Month ($) </a:t>
          </a:r>
          <a:r>
            <a:rPr lang="en-US" sz="1100">
              <a:effectLst/>
              <a:latin typeface="+mn-lt"/>
              <a:ea typeface="Calibri"/>
              <a:cs typeface="Times New Roman"/>
            </a:rPr>
            <a:t>– This is the comparable average monthly price per device.</a:t>
          </a:r>
        </a:p>
        <a:p>
          <a:pPr marL="342900" marR="0" indent="-228600">
            <a:lnSpc>
              <a:spcPct val="115000"/>
            </a:lnSpc>
            <a:spcBef>
              <a:spcPts val="0"/>
            </a:spcBef>
            <a:spcAft>
              <a:spcPts val="1200"/>
            </a:spcAft>
          </a:pPr>
          <a:r>
            <a:rPr lang="en-US" sz="1100" b="1">
              <a:effectLst/>
              <a:latin typeface="+mn-lt"/>
              <a:ea typeface="Calibri"/>
              <a:cs typeface="Times New Roman"/>
            </a:rPr>
            <a:t>•    Savings / Device per Month ($) </a:t>
          </a:r>
          <a:r>
            <a:rPr lang="en-US" sz="1100">
              <a:effectLst/>
              <a:latin typeface="+mn-lt"/>
              <a:ea typeface="Calibri"/>
              <a:cs typeface="Times New Roman"/>
            </a:rPr>
            <a:t>– The difference between your current average monthly price/device and the expected  average price/device.</a:t>
          </a:r>
        </a:p>
        <a:p>
          <a:pPr marL="342900" marR="0" indent="-228600">
            <a:lnSpc>
              <a:spcPct val="115000"/>
            </a:lnSpc>
            <a:spcBef>
              <a:spcPts val="0"/>
            </a:spcBef>
            <a:spcAft>
              <a:spcPts val="1200"/>
            </a:spcAft>
          </a:pPr>
          <a:r>
            <a:rPr lang="en-US" sz="1100" b="1">
              <a:effectLst/>
              <a:latin typeface="+mn-lt"/>
              <a:ea typeface="Calibri"/>
              <a:cs typeface="Times New Roman"/>
            </a:rPr>
            <a:t>•    % Savings – </a:t>
          </a:r>
          <a:r>
            <a:rPr lang="en-US" sz="1100">
              <a:effectLst/>
              <a:latin typeface="+mn-lt"/>
              <a:ea typeface="Calibri"/>
              <a:cs typeface="Times New Roman"/>
            </a:rPr>
            <a:t>Savings expressed on a percentage basis (Savings/Current Average Price).</a:t>
          </a:r>
        </a:p>
        <a:p>
          <a:pPr marL="342900" marR="0" indent="-228600">
            <a:lnSpc>
              <a:spcPct val="115000"/>
            </a:lnSpc>
            <a:spcBef>
              <a:spcPts val="0"/>
            </a:spcBef>
            <a:spcAft>
              <a:spcPts val="1200"/>
            </a:spcAft>
          </a:pPr>
          <a:r>
            <a:rPr lang="en-US" sz="1100" b="1">
              <a:effectLst/>
              <a:latin typeface="+mn-lt"/>
              <a:ea typeface="Calibri"/>
              <a:cs typeface="Times New Roman"/>
            </a:rPr>
            <a:t>•    Annual Savings ($) </a:t>
          </a:r>
          <a:r>
            <a:rPr lang="en-US" sz="1100">
              <a:effectLst/>
              <a:latin typeface="+mn-lt"/>
              <a:ea typeface="Calibri"/>
              <a:cs typeface="Times New Roman"/>
            </a:rPr>
            <a:t>– Monthly savings annualized across the base of all devices.</a:t>
          </a:r>
        </a:p>
        <a:p>
          <a:r>
            <a:rPr lang="en-US" sz="1100" b="1">
              <a:solidFill>
                <a:schemeClr val="dk1"/>
              </a:solidFill>
              <a:effectLst/>
              <a:latin typeface="+mn-lt"/>
              <a:ea typeface="+mn-ea"/>
              <a:cs typeface="+mn-cs"/>
            </a:rPr>
            <a:t>    •    </a:t>
          </a:r>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Assumptions Tab </a:t>
          </a:r>
          <a:r>
            <a:rPr lang="en-US" sz="1100">
              <a:solidFill>
                <a:schemeClr val="dk1"/>
              </a:solidFill>
              <a:effectLst/>
              <a:latin typeface="+mn-lt"/>
              <a:ea typeface="+mn-ea"/>
              <a:cs typeface="+mn-cs"/>
            </a:rPr>
            <a:t>shows</a:t>
          </a:r>
          <a:r>
            <a:rPr lang="en-US" sz="1100" baseline="0">
              <a:solidFill>
                <a:schemeClr val="dk1"/>
              </a:solidFill>
              <a:effectLst/>
              <a:latin typeface="+mn-lt"/>
              <a:ea typeface="+mn-ea"/>
              <a:cs typeface="+mn-cs"/>
            </a:rPr>
            <a:t> the optimized mix of service plans for the best case scenario.</a:t>
          </a:r>
          <a:endParaRPr lang="en-US">
            <a:effectLst/>
          </a:endParaRPr>
        </a:p>
      </xdr:txBody>
    </xdr:sp>
    <xdr:clientData/>
  </xdr:twoCellAnchor>
  <xdr:twoCellAnchor>
    <xdr:from>
      <xdr:col>5</xdr:col>
      <xdr:colOff>137160</xdr:colOff>
      <xdr:row>2</xdr:row>
      <xdr:rowOff>152400</xdr:rowOff>
    </xdr:from>
    <xdr:to>
      <xdr:col>6</xdr:col>
      <xdr:colOff>358140</xdr:colOff>
      <xdr:row>4</xdr:row>
      <xdr:rowOff>7620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3402874" y="522514"/>
          <a:ext cx="874123" cy="2253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Release 1.0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xdr:col>
      <xdr:colOff>1145994</xdr:colOff>
      <xdr:row>28</xdr:row>
      <xdr:rowOff>2993</xdr:rowOff>
    </xdr:to>
    <xdr:sp macro="" textlink="">
      <xdr:nvSpPr>
        <xdr:cNvPr id="3073" name="AutoShape 1" descr="Image result for gsa logo">
          <a:hlinkClick xmlns:r="http://schemas.openxmlformats.org/officeDocument/2006/relationships" r:id="rId1"/>
          <a:extLst>
            <a:ext uri="{FF2B5EF4-FFF2-40B4-BE49-F238E27FC236}">
              <a16:creationId xmlns:a16="http://schemas.microsoft.com/office/drawing/2014/main" xmlns="" id="{00000000-0008-0000-0200-0000010C0000}"/>
            </a:ext>
          </a:extLst>
        </xdr:cNvPr>
        <xdr:cNvSpPr>
          <a:spLocks noChangeAspect="1" noChangeArrowheads="1"/>
        </xdr:cNvSpPr>
      </xdr:nvSpPr>
      <xdr:spPr bwMode="auto">
        <a:xfrm>
          <a:off x="247650" y="5553075"/>
          <a:ext cx="1152525" cy="1152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17</xdr:row>
      <xdr:rowOff>0</xdr:rowOff>
    </xdr:from>
    <xdr:to>
      <xdr:col>17</xdr:col>
      <xdr:colOff>126206</xdr:colOff>
      <xdr:row>18</xdr:row>
      <xdr:rowOff>69850</xdr:rowOff>
    </xdr:to>
    <xdr:sp macro="" textlink="">
      <xdr:nvSpPr>
        <xdr:cNvPr id="39942" name="AutoShape 6" descr="data:image/jpeg;base64,/9j/4AAQSkZJRgABAQAAAQABAAD/2wCEAAkGBxAODQ8QDRAPDw0OEA4PDw4QDw8PEBANFBQWFhQRFRUYHSggGBolHBQUITEhJikrLi4uFx8zODMtNygtLisBCgoKDg0OGxAQFywkICQsLS4sLCwsLCwsLC0sLCwsLCwsLCwsLCwsLCwsLCw0LCwsLCwsLCwsLCwvLCwsLSwsLP/AABEIAMIBAwMBEQACEQEDEQH/xAAcAAEAAQUBAQAAAAAAAAAAAAAAAgEDBAYHBQj/xABQEAACAgACBQcGCQQPCQAAAAAAAQIDBBEFEiExUQYHEyJBYXEyUoGRobEUI0JicnSis8EkgpKyFRclMzRDVGOTlNHS4ePwNWRzg6OktNPx/8QAGgEBAAMBAQEAAAAAAAAAAAAAAAECBAUDBv/EADMRAQABAwEDCQgDAQEBAAAAAAABAgMRBBIhMRMyQVGBobHR8AUiM0JSYXHhFJHBFSM0/9oADAMBAAIRAxEAPwDuIAAAAAAAAAAAAAAAAAAAAAAAAAAAAAABTPs7QGYByS3tesBrLPLNZ8AKgAAAAAAAAAAAAAAAAADzMXyhwVLyuxWHhLzXdXrerPM9abF2rm0z/Tzqu0U8aoeZby/0XHfik/o1Xz/Viz2jQaifl7483nOrsx8yC5w9Ffyl/wBXxX9wn/n6j6e+PNH8uz9XdLLo5ZaNs8nGUL6c+j/XyKTo78fJK8ai1PzQ9nD4mu1a1U4WR86EozXrRnqpmndMPWJieC6QkAAAAACwpWdsY55bWpbM8uGXHYAU7O2MXv2qWXgBbmtZrXhHfk3r7lm8vf7QLfRJb417vOe95ZdvgAyWUc4V7M1sns1OzL0sCqguyEMsnHZZtSa/++oDIwy6u5RWexJ63Yu0C8AAAAAAAAAAAAADx9Pcp8JgF+U2pWZZxph17Zfmrcu95LvPezprl7mx29DyuX6LfOloOlecrFXZrBUww8Oy23Kyxril5MftHXs+yaeNc57o8/Bhr1tc8yMNZxVuLxj/ACi/EXp/J1mq/wBHyV6jpUaa1a4REev7Zqqq6+dVJToL5sF9KTfuPTatwrFDKjoRcYLwhmRytP0p2VXoVedH+jX9o5WPpNlZs0Hw6N+hx9w5SieMI2WL+xU6pa9fSVyW6dU2mvStomm3XGJRFON8PW0dyw0lhWl0yxMF/F4haz/S2Sz8WY7vsyzXviMfj1h70am7R05/LdNB85OFuahi4ywdr2ZyevS39PLq+lJd5yr/ALNu0b6d/j/TZb1tFW6rdPc3WuyM4qUGpRkk4yi000+1NbznTExulsicpEAAAAALbpi3m4xbfbkgHQQ82Pq9AFFh4LLqrYst2ez/AE36wK9DHzV6gJxiluSXgBUAAAAAAAAAAAWsViYU1ystnGuuCzlOTSjFd7LU0zVOIjeiZiIzLl/KfnEtvcqtHZ1VbniZLKyS+Yn5C73t8DtaX2ZEe9d3/bo/bnXdXVVut7o62oUYNzk5ybcpPOVk25Sk3ve3e+87ERTRGIY8dMvTow8I9ms+L2+wrNcythmRmUE1MgS1yA1wIuZIg5kpWblGXlJMmJmEPPxGCT3bVwf4M9NrPEwuaE03i9Gz/Jpt1Z5zw1mcq5ccl8l96y9Jm1Gjt3o3xv6+la3crtc2d3U6tyV5XYfSMcofFYmKznh5vrLjKL+XHv8AWkfPanSV2J3746/XB07Oopu8OPU2EyvcAAAAAAAAAAAAAAAAAAADD0tpOrB0SuxEtSuHpcpdkYrtb4HpatVXKtmmN6lddNFO1U4ryo5S3aTt6+cMPF/FYdPYvnS86Xf2dnbn9JpdJRZp+/TProcm7dqvTmeHUwaK0t+18OxGuZVwzI2FRcjYQLisIE1aBLpCA6QCLtAg7CRCVhItysBhZsalvJiU4YjUq5xnXKULINShZFuMoyW55rcKoiuMTCMdMcXU+Q3LVYzLD4tqGMS6stkY3pdq4T4rt3rtS+f1mhm179HN8P036fU7fu18fFupzmwAAAAAAAAAAAAAAAAALOLxMKa522yUK64uU5Pcorey1NM1TFNMb5RVVFMZlw3lhyls0jiNZ5xog2qKc/Jj58vnv2bu9/S6TTU2KcdPTProci5cm9VmeHQ8ip5eJqyjC9GwjJhdjYELkbSDCatIThNWhGF/CV23z1KK7Lpra41xctVPc5PdFeLR53LtFuM1ThemiqrhDKxWh8bTFztwl8YLa5KMbElxeo20u886dXZqnEVLTYrjjDzlcms0809zRoy88Iu0ZMIOwZMIOwZMIOwnKcIOYyLLbTUotxcWpRkm1KMltTTW594nE8VZpy7DyB5V/D6uivaWMpj1ty6avd0qXHdmuPjkfPa3ScjVtU82e77eToaa/txs1cY7/u20wtQAAAAAAAAAAAAAAAA5Pzqcptez4HVL4qlrpsvl3rdDwj7/AAO37O0+zTylXGeH4/fh+XN1Vzbq5OOEcXO4T7XvOnl5YXFYMmE1YRkwuKwZMJxtIyYXFaMmFekfyfKexeL3ETOCId50DoivBYaFNSXVSc55day35U5cW3+C7D5i7dqu1zVLq0UxTGIegeazkfORouGExsZ1JQrxUJWOC2JXRaU2l2Z60X458Tuez7010TE9DBqKIirMdLUnab8s+EXYMmEXYMpwi7Bkwi5jJhRzGTDI0XpCzDX13Uy1bK5a0X2PjF8U1mn4la6ablM0VcJVnNM7dPGHe9B6UhjcNXfV5Ni2xe+E1slB96eZ83etTarmieh1bdyLlMVQzzyXAAAAAAAAAAAAAAePys0x8BwVlqy6R/F0p9t0vJ2dqW2T7os0aWzy1yKejp/Dxv3OTomf6fO2LxLnY225bXtbzcnntk32ts+jz1OdRTiN62rCMrYTVgyYSVgyYTVhGTCasGTCStGTCStfY8n2Pg+IyO/8mNPVaQw0La5LpMkrqs+tXZ2prhnnk+1Hzl+zVaqxPY6VFcVxmHrSkkm28ktrb2JLieK7i/OPygrxuMiqJKdOGjKuNi3Tsk05yjxjsis+3J9mR3NFZm1R73GWG/XFVW7oan0hsy8cKOwZMI9IMmFNcZMKa5GTCmuMpwOQyYdA5qdO9HiHhpv4vE+TwjiIrY/zorLxjEx6+1ylvlI4x4ev9W01XJ3NjonxdbOI6IAAAAAAAAAAAAADkXPHpnO2NEXsois1/PWLP2Qy/SZ2vZ9vYtTX1+Dn6mrbuRT1OWKZsyrhJTGTCSmMmElMZMJqZGUYSVgynCSsGTCvSDKML2Gxk6pKdU51zW6cJShJLxW0icTGJhMbmTidM4m6OrdicTbB/Isvtsj6pNoiKaKZzFMR+IhMzM8ZYfSE5Rg6QZMIO9LtRIg8Uu8CLxa4MCPwtcAHwxcGA+FrvAzdE6Q1LoOEtWalFwfCyLzi/Wiad+6eEvO7G7McYfSGiMcsThqb47FbCM8uEmutH0PNeg+du25t1zRPQ6duvbpirrZh5rgAAAAAAAAAAApJ5Jt7EtrfcB8z8ttJPEYuc2/3yU7fBTk9VeiKSPpNnYppo6ocq3O1M19cvAUyuXqkpjIqpjJhJTGRNTGRVTIyJKYyJwltRMb5wid0OrR5oM0n8O3pP+C/5pg/6EfR3/p7/wAeevu/av7T/wDv3/a/5o/6EfR3/pP8efq7v20bl7oD9icTXQrum16o2ufR9HlnKUdXLWfmb8+012LsXaNrGN+PB410bM4y1Z2N72euVVNcnJhTXGTCjmMmFHMjJhTXGRTXGQVrTTW9NNeKGTD6F5qNIdNgZV5/vU1OK4VWrWX2tc5vtKjFyK+uPD1D10dXuzT1S3Y5zYAAAAAAAAAAADzOU+I6LAYqS2NU2JPhKS1U/W0e+mp2r1Mfd5Xpxbqn7Pl/TVutibe6WqvzUl+B27k+9LFajFEMNSKZemElIjIkpDIkpDJhJSGTCSkMmFdcZFK8QnOKXa0sy9HOhWrhL6yq8mPgvcfPzxdBMgcM59n+6VH1Sv7y062i+D2z4QyXuf2ebm2sa3kZgMwKNhKLYyhRyGUouRGTCLkMjsvMdjG24dkqZp/SrsSj7Jsz6+M2aauqTTzi9MdcOvnHbwAAAAAAAAAAAa7y+lloy5edKlf9WD/A2aCP/eO3wZtX8KezxfMWMnnda+Nlj+0zo1Tvl5UxuhaTIyskmMiSkRkSTGRJMZFJ3KPjwJGNO1y3+olC5hX8ZD6S95ejnQrVwl9f1eTHwXuOBPFvTIHCufj/AGnR9Uh95adbRfB7Z8IZL3P7PNzZI1KK5BBkBRoCLISgwIsgQkwl0/mOv/KoLjZiIejoVP3opqIzpqvtMf4pTuv0/ePN3k4joAAAAAAAAAAAA13l8v3Os+nT+vE2+z/jx2+DNq/hT2eL5exKytsXCc/1mbp4qU8IQRCUkBJAVQFu27LYt/uAx8yyEkEL+E/fIfSXvL0c6FauEvsGryY+C9xwZ4t6ZA4Zz7LPSdH1Sv7y062i+D2z4QyXuf2ebnKganmqoEoV6MCLgMJQlAgW5RIStyiQLc0Ql0rmNj+V1v8An7//ABn/AGlb/wD81XZ4wrHx6Px5u/HEbwAAAAAAAAAAAeLyyp19HYhcIxn+hOMvwNWiqxfp9cYeGpjNqXy9parUxV8eFtj9Dk2vYzpVxiqXhbnNMMZIqukkQKpAW77cti3+4kYyJQqkSJpEoZOEXxkPpItRzoVq4S+vqvJj4L3HBni3pkDiPPfHPSdP1Sv7y06+h+D2z4Qx3uf2ebn0azZh5JqoYFejGBF1jAtSrIwlanAjAsTgVSsXLJPwIlaHWeYnDdaM+7E2e2NZ46qcaf8AM+vBFvff/EevF2w47cAAAAAAAAAAACxjqOlptre6yucP0k1+JeirZqirqlWqnapmHy7ywwrrxkm1l0kYSf0l1Wvs+07l6PeywWJ93HU8ZI8XskBC2zVXe9xMDDJQqiRNIIXIokZOFj14+KL0c6FauEvruryY+C9xwJ4t6ZA4tz0Rz0nV9Uq+9tOxoPg9s+EMd/n9nm0WNZtw8U1WThB0YwIyrIwLU6yMJWJwImEsecCqWDjdkfFlKl4d+5mtGurCuUlk41Uw/PlnOxetxMvtCrFNFHb6706bfXVU6MctsAAAAAAAAAAAAA4Rzw6H6O+VkVsU9f8A5d2/1TWXpO1bq5SxTV1bnPxsXZp697mxD1HsAwrJ6zz9XgWQigJIkXIolC7BEoZWGXWj4ovRzoVq4S+t6vJj4L3Hz88XQTIHGueFZ6Uq+qVfe3HZ9n/B7Z8IYtRz+zzaVGBueCagSK6gwIuAFqcCqWPZAiUsWyBWUsbCYT4Tjaad8dZOf0F1pexZek88bVUQtM7NMy+n+SOC6DBVJrKVmdsvGW77OqvQcrW3Nu9P23NGmo2bcf29kyvcAAAAAAAAAAAADUecfQ0cThHJryVKE8t/RT2a3oeT9Z0NBcxVNueE+LJqqd0Vx0PnLE4eVVk65rKcJOMvFdq7jVMTE4kiYmMwxMXPYlx2vwEEsYlCqJEkBciiUL8EShl4ZdZeKPSjjClXB9Z1eTHwXuPnp4uimQOO87q/dSv6pT97cdr2f8Htnwhi1HP7PNpsYm94JpBBkBFoC3KJCViyJWUsLFSUIuT3JZ/4FJ3LQ2Tmj5PvFYh3TWy2Tinwpi87ZelpR9B41V8lbm509Cao264t9s+vXF9DJHCdBUAAAAAAAAAAAAAELa1OMoyScZJxknucWsmiYmYnMImImMS4FzncmZYa6VsU2o5Kb86p+RZ6PJfh3Hb24u0RcjtYKYm3Vyc9jmNktaTf+siHooBVEiaAuRJQv1loQzMOusvFF6eMKVcH0RXzh6KUUvhW5JfwfFf3DkTor3098ebXy9HX3Sn+2Hor+Uv+r4r/ANY/g3/p748zl7fX3S51zhaXox2OhbhZ9JUsPXW5OFlfXU7G1lNJ7pR9Z09Haqt29muN+fJlvVRVVmGuI1vJUkVAowISRCVixFZHkToljMVDDVbs87J9kUvKk/Be1pHjV71WzD0zFNO1L6K5B6Cjg8LFqOq5xioR7YUpdVeL3vxXA5muvRXVsU8I8XvprcxG1Vxls5haQAAAAAAAAAAAAAADxuU+hY4yhxyTsipaueWUk11q33M1aXUclVv4TxeF+1txu4xwfMnKzk/PAXtZS6CbfRyeecWt9UvnL2r05dSunHDgz0V7UffpeIUXVRImgLsSUL9ZZDLqLQqzKi8Kyy6y0IZMSyFxEoVJACjAjIgeTpfGuGVdWcrrMoxilm1nsWzi+xHlcqxuji9KKc75dL5quRHRx6S9ZybUrnvTktsaU+1LPNvtfsyam9yNGzHOnuWt08rVn5Y73XTjN4AAAAAAAAAAAAAAAAAany35JV4+mb1FKUl14bnPLdKL7JrsZv0uqin/AM6+Hgy3rMzO3Rx8Xzlyj0BbgLdWacqpNqu3LJS+bLhJcDdVTsvOiuKoeUiFk0BciShkVloQyqmWhVmVMvCssutloQyYMshcRKEiQAoyB5ek9J9G+jqXSXyajGMVrZN7ti3vuPOuvG6OK9NOd8t05t+QE5WfCMVtue2U3k1SnvjF7nY127kvbmu3YsRmd9U8IWiJuzs08OmXa8Nh41QjCtKMILJJHFrrmuqaquLfTTFMYhdKpAAAAAAAAAAAAAAAAAABrnKnkpTjq55wg5SXWjJdSzhnwlwktv4bdPq5t+7Xvp8Ge7Y2p2qd0uB8q+QeIwU5OmM7Ko7XW1nbWvBeXHvX+J0dmKo2qJzDwivfs1bpajGRVddiShfgyUMmtl4Qy6pFoVZdci0KsmEiyF6LLCWYQhffGuOtOSjHi3/rMiZiOKYiZeZXiMRjpurAVyy3TufVUVxb+T7+CPKa5q3Ur7MUxmp03kBzbRpyuuzlOW13SWUmnvjUn5K+c9r92S9qaLO6nfV4LU26rvHdT4uq4eiFUFCuKjCOxRRya66q52qpzLdTTFMYhdKpAAAAAAAAAAAAAAAAAAAAAYuP0fViI6tsU8t0t0ovimetq9XanNMqV26a4xVDmvK7mrqxDlZUuu9vSVJRt/Ph5M/HedG3q7dzn+7Pd69ZZZtXLfN3x69f45XpbkRjcLJ6kenhHzE1YvGt7U+5ZmnYnGY3qRcpndO54DscJatkZQmt8ZJxkvFPaiuV8Miq+PFenYWiYRhl1WrivWi0Srhl12LivWXiUYXfhcI+VOC8ZInajrRiVq3TdMPlOT4RX4vJETdphMUTKWFsxuL/AIHhpaj/AI2Syjlx1pZR95Xbqq5sExTTzpbTye5r7sVJWYycrvmxcoVLudj2td0UjyuV0W99yrf1Jpmqrdbp7fX7db0ByQw+EhFakHq+TCMVGqL7o9r72c+9raq/do3R3ve3p4ic1b5bGYmkAAAAAAAAAAAAAAAAAAAAAAAAAGPi8FVcsrYRnwbW1eD3o9KLtdvmzhSqimrnQ8DSfIjC4hZSSa82yEborwUtvtNdPtCv56Yl4TpY+WZhqeP5n8NN5wrrX0Lbqvs7YntGsszxiYV5K9HCYl41/Mws+r8IXcrsO19qOZeNRp5+bu/Suzej5Y9dq1HmXfa8T/S4RfgTy+n+vunyMXvp7/29DCczNS8uMpf8TENfdpFZ1Wnjrn12J5O9PVDZNF82OEoaepTFrtjVrz/Tnmzyq19Mc2j+/X+rfx6p51TacJoDDVZNQ15Ltsev7N3sM9zWXa+nH4elGnt09D00jK91QAAAAAAAAAAAAAAAAAAAAAAAAAAAAAAAAAAAAAAAAAAAAAAAAAAAAAAAAAAAAAAAAAAAAAAAAAAAAAAAAAAAAAAAAAAf/9k=">
          <a:hlinkClick xmlns:r="http://schemas.openxmlformats.org/officeDocument/2006/relationships" r:id="rId1"/>
          <a:extLst>
            <a:ext uri="{FF2B5EF4-FFF2-40B4-BE49-F238E27FC236}">
              <a16:creationId xmlns:a16="http://schemas.microsoft.com/office/drawing/2014/main" xmlns="" id="{00000000-0008-0000-0900-0000069C0000}"/>
            </a:ext>
          </a:extLst>
        </xdr:cNvPr>
        <xdr:cNvSpPr>
          <a:spLocks noChangeAspect="1" noChangeArrowheads="1"/>
        </xdr:cNvSpPr>
      </xdr:nvSpPr>
      <xdr:spPr bwMode="auto">
        <a:xfrm>
          <a:off x="13592175" y="3752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13</xdr:row>
      <xdr:rowOff>0</xdr:rowOff>
    </xdr:from>
    <xdr:to>
      <xdr:col>17</xdr:col>
      <xdr:colOff>126206</xdr:colOff>
      <xdr:row>14</xdr:row>
      <xdr:rowOff>69055</xdr:rowOff>
    </xdr:to>
    <xdr:sp macro="" textlink="">
      <xdr:nvSpPr>
        <xdr:cNvPr id="39944" name="AutoShape 8" descr="data:image/jpeg;base64,/9j/4AAQSkZJRgABAQAAAQABAAD/2wCEAAkGBxAODQ8QDRAPDw0OEA4PDw4QDw8PEBANFBQWFhQRFRUYHSggGBolHBQUITEhJikrLi4uFx8zODMtNygtLisBCgoKDg0OGxAQFywkICQsLS4sLCwsLCwsLC0sLCwsLCwsLCwsLCwsLCwsLCw0LCwsLCwsLCwsLCwvLCwsLSwsLP/AABEIAMIBAwMBEQACEQEDEQH/xAAcAAEAAQUBAQAAAAAAAAAAAAAAAgEDBAYHBQj/xABQEAACAgACBQcGCQQPCQAAAAAAAQIDBBEFEiExUQYHEyJBYXEyUoGRobEUI0JicnSis8EkgpKyFRclMzRDVGOTlNHS4ePwNWRzg6OktNPx/8QAGgEBAAMBAQEAAAAAAAAAAAAAAAECBAUDBv/EADMRAQABAwEDCQgDAQEBAAAAAAABAgMRBBIhMRMyQVGBobHR8AUiM0JSYXHhFJHBFSM0/9oADAMBAAIRAxEAPwDuIAAAAAAAAAAAAAAAAAAAAAAAAAAAAAABTPs7QGYByS3tesBrLPLNZ8AKgAAAAAAAAAAAAAAAAADzMXyhwVLyuxWHhLzXdXrerPM9abF2rm0z/Tzqu0U8aoeZby/0XHfik/o1Xz/Viz2jQaifl7483nOrsx8yC5w9Ffyl/wBXxX9wn/n6j6e+PNH8uz9XdLLo5ZaNs8nGUL6c+j/XyKTo78fJK8ai1PzQ9nD4mu1a1U4WR86EozXrRnqpmndMPWJieC6QkAAAAACwpWdsY55bWpbM8uGXHYAU7O2MXv2qWXgBbmtZrXhHfk3r7lm8vf7QLfRJb417vOe95ZdvgAyWUc4V7M1sns1OzL0sCqguyEMsnHZZtSa/++oDIwy6u5RWexJ63Yu0C8AAAAAAAAAAAAADx9Pcp8JgF+U2pWZZxph17Zfmrcu95LvPezprl7mx29DyuX6LfOloOlecrFXZrBUww8Oy23Kyxril5MftHXs+yaeNc57o8/Bhr1tc8yMNZxVuLxj/ACi/EXp/J1mq/wBHyV6jpUaa1a4REev7Zqqq6+dVJToL5sF9KTfuPTatwrFDKjoRcYLwhmRytP0p2VXoVedH+jX9o5WPpNlZs0Hw6N+hx9w5SieMI2WL+xU6pa9fSVyW6dU2mvStomm3XGJRFON8PW0dyw0lhWl0yxMF/F4haz/S2Sz8WY7vsyzXviMfj1h70am7R05/LdNB85OFuahi4ywdr2ZyevS39PLq+lJd5yr/ALNu0b6d/j/TZb1tFW6rdPc3WuyM4qUGpRkk4yi000+1NbznTExulsicpEAAAAALbpi3m4xbfbkgHQQ82Pq9AFFh4LLqrYst2ez/AE36wK9DHzV6gJxiluSXgBUAAAAAAAAAAAWsViYU1ystnGuuCzlOTSjFd7LU0zVOIjeiZiIzLl/KfnEtvcqtHZ1VbniZLKyS+Yn5C73t8DtaX2ZEe9d3/bo/bnXdXVVut7o62oUYNzk5ybcpPOVk25Sk3ve3e+87ERTRGIY8dMvTow8I9ms+L2+wrNcythmRmUE1MgS1yA1wIuZIg5kpWblGXlJMmJmEPPxGCT3bVwf4M9NrPEwuaE03i9Gz/Jpt1Z5zw1mcq5ccl8l96y9Jm1Gjt3o3xv6+la3crtc2d3U6tyV5XYfSMcofFYmKznh5vrLjKL+XHv8AWkfPanSV2J3746/XB07Oopu8OPU2EyvcAAAAAAAAAAAAAAAAAAADD0tpOrB0SuxEtSuHpcpdkYrtb4HpatVXKtmmN6lddNFO1U4ryo5S3aTt6+cMPF/FYdPYvnS86Xf2dnbn9JpdJRZp+/TProcm7dqvTmeHUwaK0t+18OxGuZVwzI2FRcjYQLisIE1aBLpCA6QCLtAg7CRCVhItysBhZsalvJiU4YjUq5xnXKULINShZFuMoyW55rcKoiuMTCMdMcXU+Q3LVYzLD4tqGMS6stkY3pdq4T4rt3rtS+f1mhm179HN8P036fU7fu18fFupzmwAAAAAAAAAAAAAAAAALOLxMKa522yUK64uU5Pcorey1NM1TFNMb5RVVFMZlw3lhyls0jiNZ5xog2qKc/Jj58vnv2bu9/S6TTU2KcdPTProci5cm9VmeHQ8ip5eJqyjC9GwjJhdjYELkbSDCatIThNWhGF/CV23z1KK7Lpra41xctVPc5PdFeLR53LtFuM1ThemiqrhDKxWh8bTFztwl8YLa5KMbElxeo20u886dXZqnEVLTYrjjDzlcms0809zRoy88Iu0ZMIOwZMIOwZMIOwnKcIOYyLLbTUotxcWpRkm1KMltTTW594nE8VZpy7DyB5V/D6uivaWMpj1ty6avd0qXHdmuPjkfPa3ScjVtU82e77eToaa/txs1cY7/u20wtQAAAAAAAAAAAAAAAA5Pzqcptez4HVL4qlrpsvl3rdDwj7/AAO37O0+zTylXGeH4/fh+XN1Vzbq5OOEcXO4T7XvOnl5YXFYMmE1YRkwuKwZMJxtIyYXFaMmFekfyfKexeL3ETOCId50DoivBYaFNSXVSc55day35U5cW3+C7D5i7dqu1zVLq0UxTGIegeazkfORouGExsZ1JQrxUJWOC2JXRaU2l2Z60X458Tuez7010TE9DBqKIirMdLUnab8s+EXYMmEXYMpwi7Bkwi5jJhRzGTDI0XpCzDX13Uy1bK5a0X2PjF8U1mn4la6ablM0VcJVnNM7dPGHe9B6UhjcNXfV5Ni2xe+E1slB96eZ83etTarmieh1bdyLlMVQzzyXAAAAAAAAAAAAAAePys0x8BwVlqy6R/F0p9t0vJ2dqW2T7os0aWzy1yKejp/Dxv3OTomf6fO2LxLnY225bXtbzcnntk32ts+jz1OdRTiN62rCMrYTVgyYSVgyYTVhGTCasGTCStGTCStfY8n2Pg+IyO/8mNPVaQw0La5LpMkrqs+tXZ2prhnnk+1Hzl+zVaqxPY6VFcVxmHrSkkm28ktrb2JLieK7i/OPygrxuMiqJKdOGjKuNi3Tsk05yjxjsis+3J9mR3NFZm1R73GWG/XFVW7oan0hsy8cKOwZMI9IMmFNcZMKa5GTCmuMpwOQyYdA5qdO9HiHhpv4vE+TwjiIrY/zorLxjEx6+1ylvlI4x4ev9W01XJ3NjonxdbOI6IAAAAAAAAAAAAADkXPHpnO2NEXsois1/PWLP2Qy/SZ2vZ9vYtTX1+Dn6mrbuRT1OWKZsyrhJTGTCSmMmElMZMJqZGUYSVgynCSsGTCvSDKML2Gxk6pKdU51zW6cJShJLxW0icTGJhMbmTidM4m6OrdicTbB/Isvtsj6pNoiKaKZzFMR+IhMzM8ZYfSE5Rg6QZMIO9LtRIg8Uu8CLxa4MCPwtcAHwxcGA+FrvAzdE6Q1LoOEtWalFwfCyLzi/Wiad+6eEvO7G7McYfSGiMcsThqb47FbCM8uEmutH0PNeg+du25t1zRPQ6duvbpirrZh5rgAAAAAAAAAAApJ5Jt7EtrfcB8z8ttJPEYuc2/3yU7fBTk9VeiKSPpNnYppo6ocq3O1M19cvAUyuXqkpjIqpjJhJTGRNTGRVTIyJKYyJwltRMb5wid0OrR5oM0n8O3pP+C/5pg/6EfR3/p7/wAeevu/av7T/wDv3/a/5o/6EfR3/pP8efq7v20bl7oD9icTXQrum16o2ufR9HlnKUdXLWfmb8+012LsXaNrGN+PB410bM4y1Z2N72euVVNcnJhTXGTCjmMmFHMjJhTXGRTXGQVrTTW9NNeKGTD6F5qNIdNgZV5/vU1OK4VWrWX2tc5vtKjFyK+uPD1D10dXuzT1S3Y5zYAAAAAAAAAAADzOU+I6LAYqS2NU2JPhKS1U/W0e+mp2r1Mfd5Xpxbqn7Pl/TVutibe6WqvzUl+B27k+9LFajFEMNSKZemElIjIkpDIkpDJhJSGTCSkMmFdcZFK8QnOKXa0sy9HOhWrhL6yq8mPgvcfPzxdBMgcM59n+6VH1Sv7y062i+D2z4QyXuf2ebm2sa3kZgMwKNhKLYyhRyGUouRGTCLkMjsvMdjG24dkqZp/SrsSj7Jsz6+M2aauqTTzi9MdcOvnHbwAAAAAAAAAAAa7y+lloy5edKlf9WD/A2aCP/eO3wZtX8KezxfMWMnnda+Nlj+0zo1Tvl5UxuhaTIyskmMiSkRkSTGRJMZFJ3KPjwJGNO1y3+olC5hX8ZD6S95ejnQrVwl9f1eTHwXuOBPFvTIHCufj/AGnR9Uh95adbRfB7Z8IZL3P7PNzZI1KK5BBkBRoCLISgwIsgQkwl0/mOv/KoLjZiIejoVP3opqIzpqvtMf4pTuv0/ePN3k4joAAAAAAAAAAAA13l8v3Os+nT+vE2+z/jx2+DNq/hT2eL5exKytsXCc/1mbp4qU8IQRCUkBJAVQFu27LYt/uAx8yyEkEL+E/fIfSXvL0c6FauEvsGryY+C9xwZ4t6ZA4Zz7LPSdH1Sv7y062i+D2z4QyXuf2ebnKganmqoEoV6MCLgMJQlAgW5RIStyiQLc0Ql0rmNj+V1v8An7//ABn/AGlb/wD81XZ4wrHx6Px5u/HEbwAAAAAAAAAAAeLyyp19HYhcIxn+hOMvwNWiqxfp9cYeGpjNqXy9parUxV8eFtj9Dk2vYzpVxiqXhbnNMMZIqukkQKpAW77cti3+4kYyJQqkSJpEoZOEXxkPpItRzoVq4S+vqvJj4L3HBni3pkDiPPfHPSdP1Sv7y06+h+D2z4Qx3uf2ebn0azZh5JqoYFejGBF1jAtSrIwlanAjAsTgVSsXLJPwIlaHWeYnDdaM+7E2e2NZ46qcaf8AM+vBFvff/EevF2w47cAAAAAAAAAAACxjqOlptre6yucP0k1+JeirZqirqlWqnapmHy7ywwrrxkm1l0kYSf0l1Wvs+07l6PeywWJ93HU8ZI8XskBC2zVXe9xMDDJQqiRNIIXIokZOFj14+KL0c6FauEvruryY+C9xwJ4t6ZA4tz0Rz0nV9Uq+9tOxoPg9s+EMd/n9nm0WNZtw8U1WThB0YwIyrIwLU6yMJWJwImEsecCqWDjdkfFlKl4d+5mtGurCuUlk41Uw/PlnOxetxMvtCrFNFHb6706bfXVU6MctsAAAAAAAAAAAAA4Rzw6H6O+VkVsU9f8A5d2/1TWXpO1bq5SxTV1bnPxsXZp697mxD1HsAwrJ6zz9XgWQigJIkXIolC7BEoZWGXWj4ovRzoVq4S+t6vJj4L3Hz88XQTIHGueFZ6Uq+qVfe3HZ9n/B7Z8IYtRz+zzaVGBueCagSK6gwIuAFqcCqWPZAiUsWyBWUsbCYT4Tjaad8dZOf0F1pexZek88bVUQtM7NMy+n+SOC6DBVJrKVmdsvGW77OqvQcrW3Nu9P23NGmo2bcf29kyvcAAAAAAAAAAAADUecfQ0cThHJryVKE8t/RT2a3oeT9Z0NBcxVNueE+LJqqd0Vx0PnLE4eVVk65rKcJOMvFdq7jVMTE4kiYmMwxMXPYlx2vwEEsYlCqJEkBciiUL8EShl4ZdZeKPSjjClXB9Z1eTHwXuPnp4uimQOO87q/dSv6pT97cdr2f8Htnwhi1HP7PNpsYm94JpBBkBFoC3KJCViyJWUsLFSUIuT3JZ/4FJ3LQ2Tmj5PvFYh3TWy2Tinwpi87ZelpR9B41V8lbm509Cao264t9s+vXF9DJHCdBUAAAAAAAAAAAAAELa1OMoyScZJxknucWsmiYmYnMImImMS4FzncmZYa6VsU2o5Kb86p+RZ6PJfh3Hb24u0RcjtYKYm3Vyc9jmNktaTf+siHooBVEiaAuRJQv1loQzMOusvFF6eMKVcH0RXzh6KUUvhW5JfwfFf3DkTor3098ebXy9HX3Sn+2Hor+Uv+r4r/ANY/g3/p748zl7fX3S51zhaXox2OhbhZ9JUsPXW5OFlfXU7G1lNJ7pR9Z09Haqt29muN+fJlvVRVVmGuI1vJUkVAowISRCVixFZHkToljMVDDVbs87J9kUvKk/Be1pHjV71WzD0zFNO1L6K5B6Cjg8LFqOq5xioR7YUpdVeL3vxXA5muvRXVsU8I8XvprcxG1Vxls5haQAAAAAAAAAAAAAADxuU+hY4yhxyTsipaueWUk11q33M1aXUclVv4TxeF+1txu4xwfMnKzk/PAXtZS6CbfRyeecWt9UvnL2r05dSunHDgz0V7UffpeIUXVRImgLsSUL9ZZDLqLQqzKi8Kyy6y0IZMSyFxEoVJACjAjIgeTpfGuGVdWcrrMoxilm1nsWzi+xHlcqxuji9KKc75dL5quRHRx6S9ZybUrnvTktsaU+1LPNvtfsyam9yNGzHOnuWt08rVn5Y73XTjN4AAAAAAAAAAAAAAAAAany35JV4+mb1FKUl14bnPLdKL7JrsZv0uqin/AM6+Hgy3rMzO3Rx8Xzlyj0BbgLdWacqpNqu3LJS+bLhJcDdVTsvOiuKoeUiFk0BciShkVloQyqmWhVmVMvCssutloQyYMshcRKEiQAoyB5ek9J9G+jqXSXyajGMVrZN7ti3vuPOuvG6OK9NOd8t05t+QE5WfCMVtue2U3k1SnvjF7nY127kvbmu3YsRmd9U8IWiJuzs08OmXa8Nh41QjCtKMILJJHFrrmuqaquLfTTFMYhdKpAAAAAAAAAAAAAAAAAABrnKnkpTjq55wg5SXWjJdSzhnwlwktv4bdPq5t+7Xvp8Ge7Y2p2qd0uB8q+QeIwU5OmM7Ko7XW1nbWvBeXHvX+J0dmKo2qJzDwivfs1bpajGRVddiShfgyUMmtl4Qy6pFoVZdci0KsmEiyF6LLCWYQhffGuOtOSjHi3/rMiZiOKYiZeZXiMRjpurAVyy3TufVUVxb+T7+CPKa5q3Ur7MUxmp03kBzbRpyuuzlOW13SWUmnvjUn5K+c9r92S9qaLO6nfV4LU26rvHdT4uq4eiFUFCuKjCOxRRya66q52qpzLdTTFMYhdKpAAAAAAAAAAAAAAAAAAAAAYuP0fViI6tsU8t0t0ovimetq9XanNMqV26a4xVDmvK7mrqxDlZUuu9vSVJRt/Ph5M/HedG3q7dzn+7Pd69ZZZtXLfN3x69f45XpbkRjcLJ6kenhHzE1YvGt7U+5ZmnYnGY3qRcpndO54DscJatkZQmt8ZJxkvFPaiuV8Miq+PFenYWiYRhl1WrivWi0Srhl12LivWXiUYXfhcI+VOC8ZInajrRiVq3TdMPlOT4RX4vJETdphMUTKWFsxuL/AIHhpaj/AI2Syjlx1pZR95Xbqq5sExTTzpbTye5r7sVJWYycrvmxcoVLudj2td0UjyuV0W99yrf1Jpmqrdbp7fX7db0ByQw+EhFakHq+TCMVGqL7o9r72c+9raq/do3R3ve3p4ic1b5bGYmkAAAAAAAAAAAAAAAAAAAAAAAAAGPi8FVcsrYRnwbW1eD3o9KLtdvmzhSqimrnQ8DSfIjC4hZSSa82yEborwUtvtNdPtCv56Yl4TpY+WZhqeP5n8NN5wrrX0Lbqvs7YntGsszxiYV5K9HCYl41/Mws+r8IXcrsO19qOZeNRp5+bu/Suzej5Y9dq1HmXfa8T/S4RfgTy+n+vunyMXvp7/29DCczNS8uMpf8TENfdpFZ1Wnjrn12J5O9PVDZNF82OEoaepTFrtjVrz/Tnmzyq19Mc2j+/X+rfx6p51TacJoDDVZNQ15Ltsev7N3sM9zWXa+nH4elGnt09D00jK91QAAAAAAAAAAAAAAAAAAAAAAAAAAAAAAAAAAAAAAAAAAAAAAAAAAAAAAAAAAAAAAAAAAAAAAAAAAAAAAAAAAAAAAAAAAf/9k=">
          <a:hlinkClick xmlns:r="http://schemas.openxmlformats.org/officeDocument/2006/relationships" r:id="rId1"/>
          <a:extLst>
            <a:ext uri="{FF2B5EF4-FFF2-40B4-BE49-F238E27FC236}">
              <a16:creationId xmlns:a16="http://schemas.microsoft.com/office/drawing/2014/main" xmlns="" id="{00000000-0008-0000-0900-0000089C0000}"/>
            </a:ext>
          </a:extLst>
        </xdr:cNvPr>
        <xdr:cNvSpPr>
          <a:spLocks noChangeAspect="1" noChangeArrowheads="1"/>
        </xdr:cNvSpPr>
      </xdr:nvSpPr>
      <xdr:spPr bwMode="auto">
        <a:xfrm>
          <a:off x="13592175" y="2762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340178</xdr:colOff>
      <xdr:row>26</xdr:row>
      <xdr:rowOff>13606</xdr:rowOff>
    </xdr:from>
    <xdr:to>
      <xdr:col>1</xdr:col>
      <xdr:colOff>517071</xdr:colOff>
      <xdr:row>26</xdr:row>
      <xdr:rowOff>136071</xdr:rowOff>
    </xdr:to>
    <xdr:cxnSp macro="">
      <xdr:nvCxnSpPr>
        <xdr:cNvPr id="5" name="Elbow Connector 4">
          <a:extLst>
            <a:ext uri="{FF2B5EF4-FFF2-40B4-BE49-F238E27FC236}">
              <a16:creationId xmlns:a16="http://schemas.microsoft.com/office/drawing/2014/main" xmlns="" id="{00000000-0008-0000-0900-000005000000}"/>
            </a:ext>
          </a:extLst>
        </xdr:cNvPr>
        <xdr:cNvCxnSpPr/>
      </xdr:nvCxnSpPr>
      <xdr:spPr>
        <a:xfrm>
          <a:off x="544285" y="6055177"/>
          <a:ext cx="176893" cy="122465"/>
        </a:xfrm>
        <a:prstGeom prst="bentConnector3">
          <a:avLst>
            <a:gd name="adj1" fmla="val -3846"/>
          </a:avLst>
        </a:prstGeom>
        <a:ln w="254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329292</xdr:colOff>
      <xdr:row>27</xdr:row>
      <xdr:rowOff>2720</xdr:rowOff>
    </xdr:from>
    <xdr:to>
      <xdr:col>1</xdr:col>
      <xdr:colOff>506185</xdr:colOff>
      <xdr:row>27</xdr:row>
      <xdr:rowOff>125185</xdr:rowOff>
    </xdr:to>
    <xdr:cxnSp macro="">
      <xdr:nvCxnSpPr>
        <xdr:cNvPr id="20" name="Elbow Connector 19">
          <a:extLst>
            <a:ext uri="{FF2B5EF4-FFF2-40B4-BE49-F238E27FC236}">
              <a16:creationId xmlns:a16="http://schemas.microsoft.com/office/drawing/2014/main" xmlns="" id="{00000000-0008-0000-0900-000014000000}"/>
            </a:ext>
          </a:extLst>
        </xdr:cNvPr>
        <xdr:cNvCxnSpPr/>
      </xdr:nvCxnSpPr>
      <xdr:spPr>
        <a:xfrm>
          <a:off x="533399" y="6534149"/>
          <a:ext cx="176893" cy="122465"/>
        </a:xfrm>
        <a:prstGeom prst="bentConnector3">
          <a:avLst>
            <a:gd name="adj1" fmla="val -3846"/>
          </a:avLst>
        </a:prstGeom>
        <a:ln w="254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345622</xdr:colOff>
      <xdr:row>40</xdr:row>
      <xdr:rowOff>19017</xdr:rowOff>
    </xdr:from>
    <xdr:to>
      <xdr:col>1</xdr:col>
      <xdr:colOff>522515</xdr:colOff>
      <xdr:row>40</xdr:row>
      <xdr:rowOff>141482</xdr:rowOff>
    </xdr:to>
    <xdr:cxnSp macro="">
      <xdr:nvCxnSpPr>
        <xdr:cNvPr id="21" name="Elbow Connector 20">
          <a:extLst>
            <a:ext uri="{FF2B5EF4-FFF2-40B4-BE49-F238E27FC236}">
              <a16:creationId xmlns:a16="http://schemas.microsoft.com/office/drawing/2014/main" xmlns="" id="{00000000-0008-0000-0900-000015000000}"/>
            </a:ext>
          </a:extLst>
        </xdr:cNvPr>
        <xdr:cNvCxnSpPr/>
      </xdr:nvCxnSpPr>
      <xdr:spPr>
        <a:xfrm>
          <a:off x="549729" y="9707303"/>
          <a:ext cx="176893" cy="122465"/>
        </a:xfrm>
        <a:prstGeom prst="bentConnector3">
          <a:avLst>
            <a:gd name="adj1" fmla="val -3846"/>
          </a:avLst>
        </a:prstGeom>
        <a:ln w="254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345621</xdr:colOff>
      <xdr:row>32</xdr:row>
      <xdr:rowOff>19050</xdr:rowOff>
    </xdr:from>
    <xdr:to>
      <xdr:col>1</xdr:col>
      <xdr:colOff>522514</xdr:colOff>
      <xdr:row>32</xdr:row>
      <xdr:rowOff>141515</xdr:rowOff>
    </xdr:to>
    <xdr:cxnSp macro="">
      <xdr:nvCxnSpPr>
        <xdr:cNvPr id="22" name="Elbow Connector 21">
          <a:extLst>
            <a:ext uri="{FF2B5EF4-FFF2-40B4-BE49-F238E27FC236}">
              <a16:creationId xmlns:a16="http://schemas.microsoft.com/office/drawing/2014/main" xmlns="" id="{00000000-0008-0000-0900-000016000000}"/>
            </a:ext>
          </a:extLst>
        </xdr:cNvPr>
        <xdr:cNvCxnSpPr/>
      </xdr:nvCxnSpPr>
      <xdr:spPr>
        <a:xfrm>
          <a:off x="549728" y="7516586"/>
          <a:ext cx="176893" cy="122465"/>
        </a:xfrm>
        <a:prstGeom prst="bentConnector3">
          <a:avLst>
            <a:gd name="adj1" fmla="val -3846"/>
          </a:avLst>
        </a:prstGeom>
        <a:ln w="254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0</xdr:colOff>
      <xdr:row>14</xdr:row>
      <xdr:rowOff>0</xdr:rowOff>
    </xdr:from>
    <xdr:to>
      <xdr:col>17</xdr:col>
      <xdr:colOff>126206</xdr:colOff>
      <xdr:row>15</xdr:row>
      <xdr:rowOff>69056</xdr:rowOff>
    </xdr:to>
    <xdr:sp macro="" textlink="">
      <xdr:nvSpPr>
        <xdr:cNvPr id="8" name="AutoShape 8" descr="data:image/jpeg;base64,/9j/4AAQSkZJRgABAQAAAQABAAD/2wCEAAkGBxAODQ8QDRAPDw0OEA4PDw4QDw8PEBANFBQWFhQRFRUYHSggGBolHBQUITEhJikrLi4uFx8zODMtNygtLisBCgoKDg0OGxAQFywkICQsLS4sLCwsLCwsLC0sLCwsLCwsLCwsLCwsLCwsLCw0LCwsLCwsLCwsLCwvLCwsLSwsLP/AABEIAMIBAwMBEQACEQEDEQH/xAAcAAEAAQUBAQAAAAAAAAAAAAAAAgEDBAYHBQj/xABQEAACAgACBQcGCQQPCQAAAAAAAQIDBBEFEiExUQYHEyJBYXEyUoGRobEUI0JicnSis8EkgpKyFRclMzRDVGOTlNHS4ePwNWRzg6OktNPx/8QAGgEBAAMBAQEAAAAAAAAAAAAAAAECBAUDBv/EADMRAQABAwEDCQgDAQEBAAAAAAABAgMRBBIhMRMyQVGBobHR8AUiM0JSYXHhFJHBFSM0/9oADAMBAAIRAxEAPwDuIAAAAAAAAAAAAAAAAAAAAAAAAAAAAAABTPs7QGYByS3tesBrLPLNZ8AKgAAAAAAAAAAAAAAAAADzMXyhwVLyuxWHhLzXdXrerPM9abF2rm0z/Tzqu0U8aoeZby/0XHfik/o1Xz/Viz2jQaifl7483nOrsx8yC5w9Ffyl/wBXxX9wn/n6j6e+PNH8uz9XdLLo5ZaNs8nGUL6c+j/XyKTo78fJK8ai1PzQ9nD4mu1a1U4WR86EozXrRnqpmndMPWJieC6QkAAAAACwpWdsY55bWpbM8uGXHYAU7O2MXv2qWXgBbmtZrXhHfk3r7lm8vf7QLfRJb417vOe95ZdvgAyWUc4V7M1sns1OzL0sCqguyEMsnHZZtSa/++oDIwy6u5RWexJ63Yu0C8AAAAAAAAAAAAADx9Pcp8JgF+U2pWZZxph17Zfmrcu95LvPezprl7mx29DyuX6LfOloOlecrFXZrBUww8Oy23Kyxril5MftHXs+yaeNc57o8/Bhr1tc8yMNZxVuLxj/ACi/EXp/J1mq/wBHyV6jpUaa1a4REev7Zqqq6+dVJToL5sF9KTfuPTatwrFDKjoRcYLwhmRytP0p2VXoVedH+jX9o5WPpNlZs0Hw6N+hx9w5SieMI2WL+xU6pa9fSVyW6dU2mvStomm3XGJRFON8PW0dyw0lhWl0yxMF/F4haz/S2Sz8WY7vsyzXviMfj1h70am7R05/LdNB85OFuahi4ywdr2ZyevS39PLq+lJd5yr/ALNu0b6d/j/TZb1tFW6rdPc3WuyM4qUGpRkk4yi000+1NbznTExulsicpEAAAAALbpi3m4xbfbkgHQQ82Pq9AFFh4LLqrYst2ez/AE36wK9DHzV6gJxiluSXgBUAAAAAAAAAAAWsViYU1ystnGuuCzlOTSjFd7LU0zVOIjeiZiIzLl/KfnEtvcqtHZ1VbniZLKyS+Yn5C73t8DtaX2ZEe9d3/bo/bnXdXVVut7o62oUYNzk5ybcpPOVk25Sk3ve3e+87ERTRGIY8dMvTow8I9ms+L2+wrNcythmRmUE1MgS1yA1wIuZIg5kpWblGXlJMmJmEPPxGCT3bVwf4M9NrPEwuaE03i9Gz/Jpt1Z5zw1mcq5ccl8l96y9Jm1Gjt3o3xv6+la3crtc2d3U6tyV5XYfSMcofFYmKznh5vrLjKL+XHv8AWkfPanSV2J3746/XB07Oopu8OPU2EyvcAAAAAAAAAAAAAAAAAAADD0tpOrB0SuxEtSuHpcpdkYrtb4HpatVXKtmmN6lddNFO1U4ryo5S3aTt6+cMPF/FYdPYvnS86Xf2dnbn9JpdJRZp+/TProcm7dqvTmeHUwaK0t+18OxGuZVwzI2FRcjYQLisIE1aBLpCA6QCLtAg7CRCVhItysBhZsalvJiU4YjUq5xnXKULINShZFuMoyW55rcKoiuMTCMdMcXU+Q3LVYzLD4tqGMS6stkY3pdq4T4rt3rtS+f1mhm179HN8P036fU7fu18fFupzmwAAAAAAAAAAAAAAAAALOLxMKa522yUK64uU5Pcorey1NM1TFNMb5RVVFMZlw3lhyls0jiNZ5xog2qKc/Jj58vnv2bu9/S6TTU2KcdPTProci5cm9VmeHQ8ip5eJqyjC9GwjJhdjYELkbSDCatIThNWhGF/CV23z1KK7Lpra41xctVPc5PdFeLR53LtFuM1ThemiqrhDKxWh8bTFztwl8YLa5KMbElxeo20u886dXZqnEVLTYrjjDzlcms0809zRoy88Iu0ZMIOwZMIOwZMIOwnKcIOYyLLbTUotxcWpRkm1KMltTTW594nE8VZpy7DyB5V/D6uivaWMpj1ty6avd0qXHdmuPjkfPa3ScjVtU82e77eToaa/txs1cY7/u20wtQAAAAAAAAAAAAAAAA5Pzqcptez4HVL4qlrpsvl3rdDwj7/AAO37O0+zTylXGeH4/fh+XN1Vzbq5OOEcXO4T7XvOnl5YXFYMmE1YRkwuKwZMJxtIyYXFaMmFekfyfKexeL3ETOCId50DoivBYaFNSXVSc55day35U5cW3+C7D5i7dqu1zVLq0UxTGIegeazkfORouGExsZ1JQrxUJWOC2JXRaU2l2Z60X458Tuez7010TE9DBqKIirMdLUnab8s+EXYMmEXYMpwi7Bkwi5jJhRzGTDI0XpCzDX13Uy1bK5a0X2PjF8U1mn4la6ablM0VcJVnNM7dPGHe9B6UhjcNXfV5Ni2xe+E1slB96eZ83etTarmieh1bdyLlMVQzzyXAAAAAAAAAAAAAAePys0x8BwVlqy6R/F0p9t0vJ2dqW2T7os0aWzy1yKejp/Dxv3OTomf6fO2LxLnY225bXtbzcnntk32ts+jz1OdRTiN62rCMrYTVgyYSVgyYTVhGTCasGTCStGTCStfY8n2Pg+IyO/8mNPVaQw0La5LpMkrqs+tXZ2prhnnk+1Hzl+zVaqxPY6VFcVxmHrSkkm28ktrb2JLieK7i/OPygrxuMiqJKdOGjKuNi3Tsk05yjxjsis+3J9mR3NFZm1R73GWG/XFVW7oan0hsy8cKOwZMI9IMmFNcZMKa5GTCmuMpwOQyYdA5qdO9HiHhpv4vE+TwjiIrY/zorLxjEx6+1ylvlI4x4ev9W01XJ3NjonxdbOI6IAAAAAAAAAAAAADkXPHpnO2NEXsois1/PWLP2Qy/SZ2vZ9vYtTX1+Dn6mrbuRT1OWKZsyrhJTGTCSmMmElMZMJqZGUYSVgynCSsGTCvSDKML2Gxk6pKdU51zW6cJShJLxW0icTGJhMbmTidM4m6OrdicTbB/Isvtsj6pNoiKaKZzFMR+IhMzM8ZYfSE5Rg6QZMIO9LtRIg8Uu8CLxa4MCPwtcAHwxcGA+FrvAzdE6Q1LoOEtWalFwfCyLzi/Wiad+6eEvO7G7McYfSGiMcsThqb47FbCM8uEmutH0PNeg+du25t1zRPQ6duvbpirrZh5rgAAAAAAAAAAApJ5Jt7EtrfcB8z8ttJPEYuc2/3yU7fBTk9VeiKSPpNnYppo6ocq3O1M19cvAUyuXqkpjIqpjJhJTGRNTGRVTIyJKYyJwltRMb5wid0OrR5oM0n8O3pP+C/5pg/6EfR3/p7/wAeevu/av7T/wDv3/a/5o/6EfR3/pP8efq7v20bl7oD9icTXQrum16o2ufR9HlnKUdXLWfmb8+012LsXaNrGN+PB410bM4y1Z2N72euVVNcnJhTXGTCjmMmFHMjJhTXGRTXGQVrTTW9NNeKGTD6F5qNIdNgZV5/vU1OK4VWrWX2tc5vtKjFyK+uPD1D10dXuzT1S3Y5zYAAAAAAAAAAADzOU+I6LAYqS2NU2JPhKS1U/W0e+mp2r1Mfd5Xpxbqn7Pl/TVutibe6WqvzUl+B27k+9LFajFEMNSKZemElIjIkpDIkpDJhJSGTCSkMmFdcZFK8QnOKXa0sy9HOhWrhL6yq8mPgvcfPzxdBMgcM59n+6VH1Sv7y062i+D2z4QyXuf2ebm2sa3kZgMwKNhKLYyhRyGUouRGTCLkMjsvMdjG24dkqZp/SrsSj7Jsz6+M2aauqTTzi9MdcOvnHbwAAAAAAAAAAAa7y+lloy5edKlf9WD/A2aCP/eO3wZtX8KezxfMWMnnda+Nlj+0zo1Tvl5UxuhaTIyskmMiSkRkSTGRJMZFJ3KPjwJGNO1y3+olC5hX8ZD6S95ejnQrVwl9f1eTHwXuOBPFvTIHCufj/AGnR9Uh95adbRfB7Z8IZL3P7PNzZI1KK5BBkBRoCLISgwIsgQkwl0/mOv/KoLjZiIejoVP3opqIzpqvtMf4pTuv0/ePN3k4joAAAAAAAAAAAA13l8v3Os+nT+vE2+z/jx2+DNq/hT2eL5exKytsXCc/1mbp4qU8IQRCUkBJAVQFu27LYt/uAx8yyEkEL+E/fIfSXvL0c6FauEvsGryY+C9xwZ4t6ZA4Zz7LPSdH1Sv7y062i+D2z4QyXuf2ebnKganmqoEoV6MCLgMJQlAgW5RIStyiQLc0Ql0rmNj+V1v8An7//ABn/AGlb/wD81XZ4wrHx6Px5u/HEbwAAAAAAAAAAAeLyyp19HYhcIxn+hOMvwNWiqxfp9cYeGpjNqXy9parUxV8eFtj9Dk2vYzpVxiqXhbnNMMZIqukkQKpAW77cti3+4kYyJQqkSJpEoZOEXxkPpItRzoVq4S+vqvJj4L3HBni3pkDiPPfHPSdP1Sv7y06+h+D2z4Qx3uf2ebn0azZh5JqoYFejGBF1jAtSrIwlanAjAsTgVSsXLJPwIlaHWeYnDdaM+7E2e2NZ46qcaf8AM+vBFvff/EevF2w47cAAAAAAAAAAACxjqOlptre6yucP0k1+JeirZqirqlWqnapmHy7ywwrrxkm1l0kYSf0l1Wvs+07l6PeywWJ93HU8ZI8XskBC2zVXe9xMDDJQqiRNIIXIokZOFj14+KL0c6FauEvruryY+C9xwJ4t6ZA4tz0Rz0nV9Uq+9tOxoPg9s+EMd/n9nm0WNZtw8U1WThB0YwIyrIwLU6yMJWJwImEsecCqWDjdkfFlKl4d+5mtGurCuUlk41Uw/PlnOxetxMvtCrFNFHb6706bfXVU6MctsAAAAAAAAAAAAA4Rzw6H6O+VkVsU9f8A5d2/1TWXpO1bq5SxTV1bnPxsXZp697mxD1HsAwrJ6zz9XgWQigJIkXIolC7BEoZWGXWj4ovRzoVq4S+t6vJj4L3Hz88XQTIHGueFZ6Uq+qVfe3HZ9n/B7Z8IYtRz+zzaVGBueCagSK6gwIuAFqcCqWPZAiUsWyBWUsbCYT4Tjaad8dZOf0F1pexZek88bVUQtM7NMy+n+SOC6DBVJrKVmdsvGW77OqvQcrW3Nu9P23NGmo2bcf29kyvcAAAAAAAAAAAADUecfQ0cThHJryVKE8t/RT2a3oeT9Z0NBcxVNueE+LJqqd0Vx0PnLE4eVVk65rKcJOMvFdq7jVMTE4kiYmMwxMXPYlx2vwEEsYlCqJEkBciiUL8EShl4ZdZeKPSjjClXB9Z1eTHwXuPnp4uimQOO87q/dSv6pT97cdr2f8Htnwhi1HP7PNpsYm94JpBBkBFoC3KJCViyJWUsLFSUIuT3JZ/4FJ3LQ2Tmj5PvFYh3TWy2Tinwpi87ZelpR9B41V8lbm509Cao264t9s+vXF9DJHCdBUAAAAAAAAAAAAAELa1OMoyScZJxknucWsmiYmYnMImImMS4FzncmZYa6VsU2o5Kb86p+RZ6PJfh3Hb24u0RcjtYKYm3Vyc9jmNktaTf+siHooBVEiaAuRJQv1loQzMOusvFF6eMKVcH0RXzh6KUUvhW5JfwfFf3DkTor3098ebXy9HX3Sn+2Hor+Uv+r4r/ANY/g3/p748zl7fX3S51zhaXox2OhbhZ9JUsPXW5OFlfXU7G1lNJ7pR9Z09Haqt29muN+fJlvVRVVmGuI1vJUkVAowISRCVixFZHkToljMVDDVbs87J9kUvKk/Be1pHjV71WzD0zFNO1L6K5B6Cjg8LFqOq5xioR7YUpdVeL3vxXA5muvRXVsU8I8XvprcxG1Vxls5haQAAAAAAAAAAAAAADxuU+hY4yhxyTsipaueWUk11q33M1aXUclVv4TxeF+1txu4xwfMnKzk/PAXtZS6CbfRyeecWt9UvnL2r05dSunHDgz0V7UffpeIUXVRImgLsSUL9ZZDLqLQqzKi8Kyy6y0IZMSyFxEoVJACjAjIgeTpfGuGVdWcrrMoxilm1nsWzi+xHlcqxuji9KKc75dL5quRHRx6S9ZybUrnvTktsaU+1LPNvtfsyam9yNGzHOnuWt08rVn5Y73XTjN4AAAAAAAAAAAAAAAAAany35JV4+mb1FKUl14bnPLdKL7JrsZv0uqin/AM6+Hgy3rMzO3Rx8Xzlyj0BbgLdWacqpNqu3LJS+bLhJcDdVTsvOiuKoeUiFk0BciShkVloQyqmWhVmVMvCssutloQyYMshcRKEiQAoyB5ek9J9G+jqXSXyajGMVrZN7ti3vuPOuvG6OK9NOd8t05t+QE5WfCMVtue2U3k1SnvjF7nY127kvbmu3YsRmd9U8IWiJuzs08OmXa8Nh41QjCtKMILJJHFrrmuqaquLfTTFMYhdKpAAAAAAAAAAAAAAAAAABrnKnkpTjq55wg5SXWjJdSzhnwlwktv4bdPq5t+7Xvp8Ge7Y2p2qd0uB8q+QeIwU5OmM7Ko7XW1nbWvBeXHvX+J0dmKo2qJzDwivfs1bpajGRVddiShfgyUMmtl4Qy6pFoVZdci0KsmEiyF6LLCWYQhffGuOtOSjHi3/rMiZiOKYiZeZXiMRjpurAVyy3TufVUVxb+T7+CPKa5q3Ur7MUxmp03kBzbRpyuuzlOW13SWUmnvjUn5K+c9r92S9qaLO6nfV4LU26rvHdT4uq4eiFUFCuKjCOxRRya66q52qpzLdTTFMYhdKpAAAAAAAAAAAAAAAAAAAAAYuP0fViI6tsU8t0t0ovimetq9XanNMqV26a4xVDmvK7mrqxDlZUuu9vSVJRt/Ph5M/HedG3q7dzn+7Pd69ZZZtXLfN3x69f45XpbkRjcLJ6kenhHzE1YvGt7U+5ZmnYnGY3qRcpndO54DscJatkZQmt8ZJxkvFPaiuV8Miq+PFenYWiYRhl1WrivWi0Srhl12LivWXiUYXfhcI+VOC8ZInajrRiVq3TdMPlOT4RX4vJETdphMUTKWFsxuL/AIHhpaj/AI2Syjlx1pZR95Xbqq5sExTTzpbTye5r7sVJWYycrvmxcoVLudj2td0UjyuV0W99yrf1Jpmqrdbp7fX7db0ByQw+EhFakHq+TCMVGqL7o9r72c+9raq/do3R3ve3p4ic1b5bGYmkAAAAAAAAAAAAAAAAAAAAAAAAAGPi8FVcsrYRnwbW1eD3o9KLtdvmzhSqimrnQ8DSfIjC4hZSSa82yEborwUtvtNdPtCv56Yl4TpY+WZhqeP5n8NN5wrrX0Lbqvs7YntGsszxiYV5K9HCYl41/Mws+r8IXcrsO19qOZeNRp5+bu/Suzej5Y9dq1HmXfa8T/S4RfgTy+n+vunyMXvp7/29DCczNS8uMpf8TENfdpFZ1Wnjrn12J5O9PVDZNF82OEoaepTFrtjVrz/Tnmzyq19Mc2j+/X+rfx6p51TacJoDDVZNQ15Ltsev7N3sM9zWXa+nH4elGnt09D00jK91QAAAAAAAAAAAAAAAAAAAAAAAAAAAAAAAAAAAAAAAAAAAAAAAAAAAAAAAAAAAAAAAAAAAAAAAAAAAAAAAAAAAAAAAAAAf/9k=">
          <a:hlinkClick xmlns:r="http://schemas.openxmlformats.org/officeDocument/2006/relationships" r:id="rId1"/>
          <a:extLst>
            <a:ext uri="{FF2B5EF4-FFF2-40B4-BE49-F238E27FC236}">
              <a16:creationId xmlns:a16="http://schemas.microsoft.com/office/drawing/2014/main" xmlns="" id="{00000000-0008-0000-0900-000008000000}"/>
            </a:ext>
          </a:extLst>
        </xdr:cNvPr>
        <xdr:cNvSpPr>
          <a:spLocks noChangeAspect="1" noChangeArrowheads="1"/>
        </xdr:cNvSpPr>
      </xdr:nvSpPr>
      <xdr:spPr bwMode="auto">
        <a:xfrm>
          <a:off x="14108906" y="2797969"/>
          <a:ext cx="304800" cy="30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xdr:row>
      <xdr:rowOff>0</xdr:rowOff>
    </xdr:from>
    <xdr:to>
      <xdr:col>17</xdr:col>
      <xdr:colOff>126206</xdr:colOff>
      <xdr:row>16</xdr:row>
      <xdr:rowOff>69054</xdr:rowOff>
    </xdr:to>
    <xdr:sp macro="" textlink="">
      <xdr:nvSpPr>
        <xdr:cNvPr id="9" name="AutoShape 8" descr="data:image/jpeg;base64,/9j/4AAQSkZJRgABAQAAAQABAAD/2wCEAAkGBxAODQ8QDRAPDw0OEA4PDw4QDw8PEBANFBQWFhQRFRUYHSggGBolHBQUITEhJikrLi4uFx8zODMtNygtLisBCgoKDg0OGxAQFywkICQsLS4sLCwsLCwsLC0sLCwsLCwsLCwsLCwsLCwsLCw0LCwsLCwsLCwsLCwvLCwsLSwsLP/AABEIAMIBAwMBEQACEQEDEQH/xAAcAAEAAQUBAQAAAAAAAAAAAAAAAgEDBAYHBQj/xABQEAACAgACBQcGCQQPCQAAAAAAAQIDBBEFEiExUQYHEyJBYXEyUoGRobEUI0JicnSis8EkgpKyFRclMzRDVGOTlNHS4ePwNWRzg6OktNPx/8QAGgEBAAMBAQEAAAAAAAAAAAAAAAECBAUDBv/EADMRAQABAwEDCQgDAQEBAAAAAAABAgMRBBIhMRMyQVGBobHR8AUiM0JSYXHhFJHBFSM0/9oADAMBAAIRAxEAPwDuIAAAAAAAAAAAAAAAAAAAAAAAAAAAAAABTPs7QGYByS3tesBrLPLNZ8AKgAAAAAAAAAAAAAAAAADzMXyhwVLyuxWHhLzXdXrerPM9abF2rm0z/Tzqu0U8aoeZby/0XHfik/o1Xz/Viz2jQaifl7483nOrsx8yC5w9Ffyl/wBXxX9wn/n6j6e+PNH8uz9XdLLo5ZaNs8nGUL6c+j/XyKTo78fJK8ai1PzQ9nD4mu1a1U4WR86EozXrRnqpmndMPWJieC6QkAAAAACwpWdsY55bWpbM8uGXHYAU7O2MXv2qWXgBbmtZrXhHfk3r7lm8vf7QLfRJb417vOe95ZdvgAyWUc4V7M1sns1OzL0sCqguyEMsnHZZtSa/++oDIwy6u5RWexJ63Yu0C8AAAAAAAAAAAAADx9Pcp8JgF+U2pWZZxph17Zfmrcu95LvPezprl7mx29DyuX6LfOloOlecrFXZrBUww8Oy23Kyxril5MftHXs+yaeNc57o8/Bhr1tc8yMNZxVuLxj/ACi/EXp/J1mq/wBHyV6jpUaa1a4REev7Zqqq6+dVJToL5sF9KTfuPTatwrFDKjoRcYLwhmRytP0p2VXoVedH+jX9o5WPpNlZs0Hw6N+hx9w5SieMI2WL+xU6pa9fSVyW6dU2mvStomm3XGJRFON8PW0dyw0lhWl0yxMF/F4haz/S2Sz8WY7vsyzXviMfj1h70am7R05/LdNB85OFuahi4ywdr2ZyevS39PLq+lJd5yr/ALNu0b6d/j/TZb1tFW6rdPc3WuyM4qUGpRkk4yi000+1NbznTExulsicpEAAAAALbpi3m4xbfbkgHQQ82Pq9AFFh4LLqrYst2ez/AE36wK9DHzV6gJxiluSXgBUAAAAAAAAAAAWsViYU1ystnGuuCzlOTSjFd7LU0zVOIjeiZiIzLl/KfnEtvcqtHZ1VbniZLKyS+Yn5C73t8DtaX2ZEe9d3/bo/bnXdXVVut7o62oUYNzk5ybcpPOVk25Sk3ve3e+87ERTRGIY8dMvTow8I9ms+L2+wrNcythmRmUE1MgS1yA1wIuZIg5kpWblGXlJMmJmEPPxGCT3bVwf4M9NrPEwuaE03i9Gz/Jpt1Z5zw1mcq5ccl8l96y9Jm1Gjt3o3xv6+la3crtc2d3U6tyV5XYfSMcofFYmKznh5vrLjKL+XHv8AWkfPanSV2J3746/XB07Oopu8OPU2EyvcAAAAAAAAAAAAAAAAAAADD0tpOrB0SuxEtSuHpcpdkYrtb4HpatVXKtmmN6lddNFO1U4ryo5S3aTt6+cMPF/FYdPYvnS86Xf2dnbn9JpdJRZp+/TProcm7dqvTmeHUwaK0t+18OxGuZVwzI2FRcjYQLisIE1aBLpCA6QCLtAg7CRCVhItysBhZsalvJiU4YjUq5xnXKULINShZFuMoyW55rcKoiuMTCMdMcXU+Q3LVYzLD4tqGMS6stkY3pdq4T4rt3rtS+f1mhm179HN8P036fU7fu18fFupzmwAAAAAAAAAAAAAAAAALOLxMKa522yUK64uU5Pcorey1NM1TFNMb5RVVFMZlw3lhyls0jiNZ5xog2qKc/Jj58vnv2bu9/S6TTU2KcdPTProci5cm9VmeHQ8ip5eJqyjC9GwjJhdjYELkbSDCatIThNWhGF/CV23z1KK7Lpra41xctVPc5PdFeLR53LtFuM1ThemiqrhDKxWh8bTFztwl8YLa5KMbElxeo20u886dXZqnEVLTYrjjDzlcms0809zRoy88Iu0ZMIOwZMIOwZMIOwnKcIOYyLLbTUotxcWpRkm1KMltTTW594nE8VZpy7DyB5V/D6uivaWMpj1ty6avd0qXHdmuPjkfPa3ScjVtU82e77eToaa/txs1cY7/u20wtQAAAAAAAAAAAAAAAA5Pzqcptez4HVL4qlrpsvl3rdDwj7/AAO37O0+zTylXGeH4/fh+XN1Vzbq5OOEcXO4T7XvOnl5YXFYMmE1YRkwuKwZMJxtIyYXFaMmFekfyfKexeL3ETOCId50DoivBYaFNSXVSc55day35U5cW3+C7D5i7dqu1zVLq0UxTGIegeazkfORouGExsZ1JQrxUJWOC2JXRaU2l2Z60X458Tuez7010TE9DBqKIirMdLUnab8s+EXYMmEXYMpwi7Bkwi5jJhRzGTDI0XpCzDX13Uy1bK5a0X2PjF8U1mn4la6ablM0VcJVnNM7dPGHe9B6UhjcNXfV5Ni2xe+E1slB96eZ83etTarmieh1bdyLlMVQzzyXAAAAAAAAAAAAAAePys0x8BwVlqy6R/F0p9t0vJ2dqW2T7os0aWzy1yKejp/Dxv3OTomf6fO2LxLnY225bXtbzcnntk32ts+jz1OdRTiN62rCMrYTVgyYSVgyYTVhGTCasGTCStGTCStfY8n2Pg+IyO/8mNPVaQw0La5LpMkrqs+tXZ2prhnnk+1Hzl+zVaqxPY6VFcVxmHrSkkm28ktrb2JLieK7i/OPygrxuMiqJKdOGjKuNi3Tsk05yjxjsis+3J9mR3NFZm1R73GWG/XFVW7oan0hsy8cKOwZMI9IMmFNcZMKa5GTCmuMpwOQyYdA5qdO9HiHhpv4vE+TwjiIrY/zorLxjEx6+1ylvlI4x4ev9W01XJ3NjonxdbOI6IAAAAAAAAAAAAADkXPHpnO2NEXsois1/PWLP2Qy/SZ2vZ9vYtTX1+Dn6mrbuRT1OWKZsyrhJTGTCSmMmElMZMJqZGUYSVgynCSsGTCvSDKML2Gxk6pKdU51zW6cJShJLxW0icTGJhMbmTidM4m6OrdicTbB/Isvtsj6pNoiKaKZzFMR+IhMzM8ZYfSE5Rg6QZMIO9LtRIg8Uu8CLxa4MCPwtcAHwxcGA+FrvAzdE6Q1LoOEtWalFwfCyLzi/Wiad+6eEvO7G7McYfSGiMcsThqb47FbCM8uEmutH0PNeg+du25t1zRPQ6duvbpirrZh5rgAAAAAAAAAAApJ5Jt7EtrfcB8z8ttJPEYuc2/3yU7fBTk9VeiKSPpNnYppo6ocq3O1M19cvAUyuXqkpjIqpjJhJTGRNTGRVTIyJKYyJwltRMb5wid0OrR5oM0n8O3pP+C/5pg/6EfR3/p7/wAeevu/av7T/wDv3/a/5o/6EfR3/pP8efq7v20bl7oD9icTXQrum16o2ufR9HlnKUdXLWfmb8+012LsXaNrGN+PB410bM4y1Z2N72euVVNcnJhTXGTCjmMmFHMjJhTXGRTXGQVrTTW9NNeKGTD6F5qNIdNgZV5/vU1OK4VWrWX2tc5vtKjFyK+uPD1D10dXuzT1S3Y5zYAAAAAAAAAAADzOU+I6LAYqS2NU2JPhKS1U/W0e+mp2r1Mfd5Xpxbqn7Pl/TVutibe6WqvzUl+B27k+9LFajFEMNSKZemElIjIkpDIkpDJhJSGTCSkMmFdcZFK8QnOKXa0sy9HOhWrhL6yq8mPgvcfPzxdBMgcM59n+6VH1Sv7y062i+D2z4QyXuf2ebm2sa3kZgMwKNhKLYyhRyGUouRGTCLkMjsvMdjG24dkqZp/SrsSj7Jsz6+M2aauqTTzi9MdcOvnHbwAAAAAAAAAAAa7y+lloy5edKlf9WD/A2aCP/eO3wZtX8KezxfMWMnnda+Nlj+0zo1Tvl5UxuhaTIyskmMiSkRkSTGRJMZFJ3KPjwJGNO1y3+olC5hX8ZD6S95ejnQrVwl9f1eTHwXuOBPFvTIHCufj/AGnR9Uh95adbRfB7Z8IZL3P7PNzZI1KK5BBkBRoCLISgwIsgQkwl0/mOv/KoLjZiIejoVP3opqIzpqvtMf4pTuv0/ePN3k4joAAAAAAAAAAAA13l8v3Os+nT+vE2+z/jx2+DNq/hT2eL5exKytsXCc/1mbp4qU8IQRCUkBJAVQFu27LYt/uAx8yyEkEL+E/fIfSXvL0c6FauEvsGryY+C9xwZ4t6ZA4Zz7LPSdH1Sv7y062i+D2z4QyXuf2ebnKganmqoEoV6MCLgMJQlAgW5RIStyiQLc0Ql0rmNj+V1v8An7//ABn/AGlb/wD81XZ4wrHx6Px5u/HEbwAAAAAAAAAAAeLyyp19HYhcIxn+hOMvwNWiqxfp9cYeGpjNqXy9parUxV8eFtj9Dk2vYzpVxiqXhbnNMMZIqukkQKpAW77cti3+4kYyJQqkSJpEoZOEXxkPpItRzoVq4S+vqvJj4L3HBni3pkDiPPfHPSdP1Sv7y06+h+D2z4Qx3uf2ebn0azZh5JqoYFejGBF1jAtSrIwlanAjAsTgVSsXLJPwIlaHWeYnDdaM+7E2e2NZ46qcaf8AM+vBFvff/EevF2w47cAAAAAAAAAAACxjqOlptre6yucP0k1+JeirZqirqlWqnapmHy7ywwrrxkm1l0kYSf0l1Wvs+07l6PeywWJ93HU8ZI8XskBC2zVXe9xMDDJQqiRNIIXIokZOFj14+KL0c6FauEvruryY+C9xwJ4t6ZA4tz0Rz0nV9Uq+9tOxoPg9s+EMd/n9nm0WNZtw8U1WThB0YwIyrIwLU6yMJWJwImEsecCqWDjdkfFlKl4d+5mtGurCuUlk41Uw/PlnOxetxMvtCrFNFHb6706bfXVU6MctsAAAAAAAAAAAAA4Rzw6H6O+VkVsU9f8A5d2/1TWXpO1bq5SxTV1bnPxsXZp697mxD1HsAwrJ6zz9XgWQigJIkXIolC7BEoZWGXWj4ovRzoVq4S+t6vJj4L3Hz88XQTIHGueFZ6Uq+qVfe3HZ9n/B7Z8IYtRz+zzaVGBueCagSK6gwIuAFqcCqWPZAiUsWyBWUsbCYT4Tjaad8dZOf0F1pexZek88bVUQtM7NMy+n+SOC6DBVJrKVmdsvGW77OqvQcrW3Nu9P23NGmo2bcf29kyvcAAAAAAAAAAAADUecfQ0cThHJryVKE8t/RT2a3oeT9Z0NBcxVNueE+LJqqd0Vx0PnLE4eVVk65rKcJOMvFdq7jVMTE4kiYmMwxMXPYlx2vwEEsYlCqJEkBciiUL8EShl4ZdZeKPSjjClXB9Z1eTHwXuPnp4uimQOO87q/dSv6pT97cdr2f8Htnwhi1HP7PNpsYm94JpBBkBFoC3KJCViyJWUsLFSUIuT3JZ/4FJ3LQ2Tmj5PvFYh3TWy2Tinwpi87ZelpR9B41V8lbm509Cao264t9s+vXF9DJHCdBUAAAAAAAAAAAAAELa1OMoyScZJxknucWsmiYmYnMImImMS4FzncmZYa6VsU2o5Kb86p+RZ6PJfh3Hb24u0RcjtYKYm3Vyc9jmNktaTf+siHooBVEiaAuRJQv1loQzMOusvFF6eMKVcH0RXzh6KUUvhW5JfwfFf3DkTor3098ebXy9HX3Sn+2Hor+Uv+r4r/ANY/g3/p748zl7fX3S51zhaXox2OhbhZ9JUsPXW5OFlfXU7G1lNJ7pR9Z09Haqt29muN+fJlvVRVVmGuI1vJUkVAowISRCVixFZHkToljMVDDVbs87J9kUvKk/Be1pHjV71WzD0zFNO1L6K5B6Cjg8LFqOq5xioR7YUpdVeL3vxXA5muvRXVsU8I8XvprcxG1Vxls5haQAAAAAAAAAAAAAADxuU+hY4yhxyTsipaueWUk11q33M1aXUclVv4TxeF+1txu4xwfMnKzk/PAXtZS6CbfRyeecWt9UvnL2r05dSunHDgz0V7UffpeIUXVRImgLsSUL9ZZDLqLQqzKi8Kyy6y0IZMSyFxEoVJACjAjIgeTpfGuGVdWcrrMoxilm1nsWzi+xHlcqxuji9KKc75dL5quRHRx6S9ZybUrnvTktsaU+1LPNvtfsyam9yNGzHOnuWt08rVn5Y73XTjN4AAAAAAAAAAAAAAAAAany35JV4+mb1FKUl14bnPLdKL7JrsZv0uqin/AM6+Hgy3rMzO3Rx8Xzlyj0BbgLdWacqpNqu3LJS+bLhJcDdVTsvOiuKoeUiFk0BciShkVloQyqmWhVmVMvCssutloQyYMshcRKEiQAoyB5ek9J9G+jqXSXyajGMVrZN7ti3vuPOuvG6OK9NOd8t05t+QE5WfCMVtue2U3k1SnvjF7nY127kvbmu3YsRmd9U8IWiJuzs08OmXa8Nh41QjCtKMILJJHFrrmuqaquLfTTFMYhdKpAAAAAAAAAAAAAAAAAABrnKnkpTjq55wg5SXWjJdSzhnwlwktv4bdPq5t+7Xvp8Ge7Y2p2qd0uB8q+QeIwU5OmM7Ko7XW1nbWvBeXHvX+J0dmKo2qJzDwivfs1bpajGRVddiShfgyUMmtl4Qy6pFoVZdci0KsmEiyF6LLCWYQhffGuOtOSjHi3/rMiZiOKYiZeZXiMRjpurAVyy3TufVUVxb+T7+CPKa5q3Ur7MUxmp03kBzbRpyuuzlOW13SWUmnvjUn5K+c9r92S9qaLO6nfV4LU26rvHdT4uq4eiFUFCuKjCOxRRya66q52qpzLdTTFMYhdKpAAAAAAAAAAAAAAAAAAAAAYuP0fViI6tsU8t0t0ovimetq9XanNMqV26a4xVDmvK7mrqxDlZUuu9vSVJRt/Ph5M/HedG3q7dzn+7Pd69ZZZtXLfN3x69f45XpbkRjcLJ6kenhHzE1YvGt7U+5ZmnYnGY3qRcpndO54DscJatkZQmt8ZJxkvFPaiuV8Miq+PFenYWiYRhl1WrivWi0Srhl12LivWXiUYXfhcI+VOC8ZInajrRiVq3TdMPlOT4RX4vJETdphMUTKWFsxuL/AIHhpaj/AI2Syjlx1pZR95Xbqq5sExTTzpbTye5r7sVJWYycrvmxcoVLudj2td0UjyuV0W99yrf1Jpmqrdbp7fX7db0ByQw+EhFakHq+TCMVGqL7o9r72c+9raq/do3R3ve3p4ic1b5bGYmkAAAAAAAAAAAAAAAAAAAAAAAAAGPi8FVcsrYRnwbW1eD3o9KLtdvmzhSqimrnQ8DSfIjC4hZSSa82yEborwUtvtNdPtCv56Yl4TpY+WZhqeP5n8NN5wrrX0Lbqvs7YntGsszxiYV5K9HCYl41/Mws+r8IXcrsO19qOZeNRp5+bu/Suzej5Y9dq1HmXfa8T/S4RfgTy+n+vunyMXvp7/29DCczNS8uMpf8TENfdpFZ1Wnjrn12J5O9PVDZNF82OEoaepTFrtjVrz/Tnmzyq19Mc2j+/X+rfx6p51TacJoDDVZNQ15Ltsev7N3sM9zWXa+nH4elGnt09D00jK91QAAAAAAAAAAAAAAAAAAAAAAAAAAAAAAAAAAAAAAAAAAAAAAAAAAAAAAAAAAAAAAAAAAAAAAAAAAAAAAAAAAAAAAAAAAf/9k=">
          <a:hlinkClick xmlns:r="http://schemas.openxmlformats.org/officeDocument/2006/relationships" r:id="rId1"/>
          <a:extLst>
            <a:ext uri="{FF2B5EF4-FFF2-40B4-BE49-F238E27FC236}">
              <a16:creationId xmlns:a16="http://schemas.microsoft.com/office/drawing/2014/main" xmlns="" id="{00000000-0008-0000-0900-000009000000}"/>
            </a:ext>
          </a:extLst>
        </xdr:cNvPr>
        <xdr:cNvSpPr>
          <a:spLocks noChangeAspect="1" noChangeArrowheads="1"/>
        </xdr:cNvSpPr>
      </xdr:nvSpPr>
      <xdr:spPr bwMode="auto">
        <a:xfrm>
          <a:off x="14108906" y="3048000"/>
          <a:ext cx="304800" cy="30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1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56"/>
  <sheetViews>
    <sheetView showGridLines="0" showRowColHeaders="0" zoomScaleNormal="100" workbookViewId="0">
      <selection activeCell="J1" sqref="J1:K1"/>
    </sheetView>
  </sheetViews>
  <sheetFormatPr defaultRowHeight="15" x14ac:dyDescent="0.25"/>
  <sheetData>
    <row r="1" spans="1:12" s="432" customFormat="1" x14ac:dyDescent="0.25">
      <c r="A1" s="622"/>
      <c r="B1" s="622"/>
      <c r="C1" s="622"/>
      <c r="D1" s="622"/>
      <c r="E1" s="622"/>
      <c r="F1" s="622"/>
      <c r="G1" s="622"/>
      <c r="H1" s="622"/>
      <c r="I1" s="622"/>
      <c r="J1" s="624"/>
      <c r="K1" s="624"/>
      <c r="L1" s="622"/>
    </row>
    <row r="2" spans="1:12" x14ac:dyDescent="0.25">
      <c r="A2" s="622"/>
      <c r="B2" s="622"/>
      <c r="C2" s="622"/>
      <c r="D2" s="622"/>
      <c r="E2" s="622"/>
      <c r="F2" s="622"/>
      <c r="G2" s="622"/>
      <c r="H2" s="622"/>
      <c r="I2" s="622"/>
      <c r="J2" s="622"/>
      <c r="K2" s="622"/>
      <c r="L2" s="622"/>
    </row>
    <row r="3" spans="1:12" x14ac:dyDescent="0.25">
      <c r="A3" s="622"/>
      <c r="B3" s="622"/>
      <c r="C3" s="622"/>
      <c r="D3" s="622"/>
      <c r="E3" s="622"/>
      <c r="F3" s="622"/>
      <c r="G3" s="622"/>
      <c r="H3" s="622"/>
      <c r="I3" s="622"/>
      <c r="J3" s="622"/>
      <c r="K3" s="622"/>
      <c r="L3" s="622"/>
    </row>
    <row r="4" spans="1:12" x14ac:dyDescent="0.25">
      <c r="A4" s="622"/>
      <c r="B4" s="622"/>
      <c r="C4" s="622"/>
      <c r="D4" s="622"/>
      <c r="E4" s="622"/>
      <c r="F4" s="622"/>
      <c r="G4" s="622"/>
      <c r="H4" s="622"/>
      <c r="I4" s="622"/>
      <c r="J4" s="622"/>
      <c r="K4" s="622"/>
      <c r="L4" s="622"/>
    </row>
    <row r="5" spans="1:12" x14ac:dyDescent="0.25">
      <c r="A5" s="622"/>
      <c r="B5" s="622"/>
      <c r="C5" s="622"/>
      <c r="D5" s="622"/>
      <c r="E5" s="622"/>
      <c r="F5" s="622"/>
      <c r="G5" s="622"/>
      <c r="H5" s="622"/>
      <c r="I5" s="622"/>
      <c r="J5" s="622"/>
      <c r="K5" s="622"/>
      <c r="L5" s="622"/>
    </row>
    <row r="6" spans="1:12" x14ac:dyDescent="0.25">
      <c r="A6" s="622"/>
      <c r="B6" s="622"/>
      <c r="C6" s="622"/>
      <c r="D6" s="622"/>
      <c r="E6" s="622"/>
      <c r="F6" s="622"/>
      <c r="G6" s="622"/>
      <c r="H6" s="622"/>
      <c r="I6" s="622"/>
      <c r="J6" s="622"/>
      <c r="K6" s="622"/>
      <c r="L6" s="622"/>
    </row>
    <row r="7" spans="1:12" x14ac:dyDescent="0.25">
      <c r="A7" s="622"/>
      <c r="B7" s="622"/>
      <c r="C7" s="622"/>
      <c r="D7" s="622"/>
      <c r="E7" s="622"/>
      <c r="F7" s="622"/>
      <c r="G7" s="622"/>
      <c r="H7" s="622"/>
      <c r="I7" s="622"/>
      <c r="J7" s="622"/>
      <c r="K7" s="622"/>
      <c r="L7" s="622"/>
    </row>
    <row r="8" spans="1:12" x14ac:dyDescent="0.25">
      <c r="A8" s="622"/>
      <c r="B8" s="622"/>
      <c r="C8" s="622"/>
      <c r="D8" s="622"/>
      <c r="E8" s="622"/>
      <c r="F8" s="622"/>
      <c r="G8" s="622"/>
      <c r="H8" s="622"/>
      <c r="I8" s="622"/>
      <c r="J8" s="622"/>
      <c r="K8" s="622"/>
      <c r="L8" s="622"/>
    </row>
    <row r="9" spans="1:12" x14ac:dyDescent="0.25">
      <c r="A9" s="622"/>
      <c r="B9" s="622"/>
      <c r="C9" s="622"/>
      <c r="D9" s="622"/>
      <c r="E9" s="622"/>
      <c r="F9" s="622"/>
      <c r="G9" s="622"/>
      <c r="H9" s="622"/>
      <c r="I9" s="622"/>
      <c r="J9" s="622"/>
      <c r="K9" s="622"/>
      <c r="L9" s="622"/>
    </row>
    <row r="10" spans="1:12" x14ac:dyDescent="0.25">
      <c r="A10" s="622"/>
      <c r="B10" s="622"/>
      <c r="C10" s="622"/>
      <c r="D10" s="622"/>
      <c r="E10" s="622"/>
      <c r="F10" s="622"/>
      <c r="G10" s="622"/>
      <c r="H10" s="622"/>
      <c r="I10" s="622"/>
      <c r="J10" s="622"/>
      <c r="K10" s="622"/>
      <c r="L10" s="622"/>
    </row>
    <row r="11" spans="1:12" x14ac:dyDescent="0.25">
      <c r="A11" s="622"/>
      <c r="B11" s="622"/>
      <c r="C11" s="622"/>
      <c r="D11" s="622"/>
      <c r="E11" s="622"/>
      <c r="F11" s="622"/>
      <c r="G11" s="622"/>
      <c r="H11" s="622"/>
      <c r="I11" s="622"/>
      <c r="J11" s="622"/>
      <c r="K11" s="622"/>
      <c r="L11" s="622"/>
    </row>
    <row r="12" spans="1:12" x14ac:dyDescent="0.25">
      <c r="A12" s="622"/>
      <c r="B12" s="622"/>
      <c r="C12" s="622"/>
      <c r="D12" s="622"/>
      <c r="E12" s="622"/>
      <c r="F12" s="622"/>
      <c r="G12" s="622"/>
      <c r="H12" s="622"/>
      <c r="I12" s="622"/>
      <c r="J12" s="622"/>
      <c r="K12" s="622"/>
      <c r="L12" s="622"/>
    </row>
    <row r="13" spans="1:12" x14ac:dyDescent="0.25">
      <c r="A13" s="622"/>
      <c r="B13" s="622"/>
      <c r="C13" s="622"/>
      <c r="D13" s="622"/>
      <c r="E13" s="622"/>
      <c r="F13" s="622"/>
      <c r="G13" s="622"/>
      <c r="H13" s="622"/>
      <c r="I13" s="622"/>
      <c r="J13" s="622"/>
      <c r="K13" s="622"/>
      <c r="L13" s="622"/>
    </row>
    <row r="14" spans="1:12" x14ac:dyDescent="0.25">
      <c r="A14" s="622"/>
      <c r="B14" s="622"/>
      <c r="C14" s="622"/>
      <c r="D14" s="622"/>
      <c r="E14" s="622"/>
      <c r="F14" s="622"/>
      <c r="G14" s="622"/>
      <c r="H14" s="622"/>
      <c r="I14" s="622"/>
      <c r="J14" s="622"/>
      <c r="K14" s="622"/>
      <c r="L14" s="622"/>
    </row>
    <row r="15" spans="1:12" x14ac:dyDescent="0.25">
      <c r="A15" s="622"/>
      <c r="B15" s="622"/>
      <c r="C15" s="622"/>
      <c r="D15" s="622"/>
      <c r="E15" s="622"/>
      <c r="F15" s="622"/>
      <c r="G15" s="622"/>
      <c r="H15" s="622"/>
      <c r="I15" s="622"/>
      <c r="J15" s="622"/>
      <c r="K15" s="622"/>
      <c r="L15" s="622"/>
    </row>
    <row r="16" spans="1:12" x14ac:dyDescent="0.25">
      <c r="A16" s="622"/>
      <c r="B16" s="622"/>
      <c r="C16" s="622"/>
      <c r="D16" s="622"/>
      <c r="E16" s="622"/>
      <c r="F16" s="622"/>
      <c r="G16" s="622"/>
      <c r="H16" s="622"/>
      <c r="I16" s="622"/>
      <c r="J16" s="622"/>
      <c r="K16" s="622"/>
      <c r="L16" s="622"/>
    </row>
    <row r="17" spans="1:12" x14ac:dyDescent="0.25">
      <c r="A17" s="622"/>
      <c r="B17" s="622"/>
      <c r="C17" s="622"/>
      <c r="D17" s="622"/>
      <c r="E17" s="622"/>
      <c r="F17" s="622"/>
      <c r="G17" s="622"/>
      <c r="H17" s="622"/>
      <c r="I17" s="622"/>
      <c r="J17" s="622"/>
      <c r="K17" s="622"/>
      <c r="L17" s="622"/>
    </row>
    <row r="18" spans="1:12" x14ac:dyDescent="0.25">
      <c r="A18" s="622"/>
      <c r="B18" s="622"/>
      <c r="C18" s="622"/>
      <c r="D18" s="622"/>
      <c r="E18" s="622"/>
      <c r="F18" s="622"/>
      <c r="G18" s="622"/>
      <c r="H18" s="622"/>
      <c r="I18" s="622"/>
      <c r="J18" s="622"/>
      <c r="K18" s="622"/>
      <c r="L18" s="622"/>
    </row>
    <row r="19" spans="1:12" x14ac:dyDescent="0.25">
      <c r="A19" s="622"/>
      <c r="B19" s="622"/>
      <c r="C19" s="622"/>
      <c r="D19" s="622"/>
      <c r="E19" s="622"/>
      <c r="F19" s="622"/>
      <c r="G19" s="622"/>
      <c r="H19" s="622"/>
      <c r="I19" s="622"/>
      <c r="J19" s="622"/>
      <c r="K19" s="622"/>
      <c r="L19" s="622"/>
    </row>
    <row r="20" spans="1:12" x14ac:dyDescent="0.25">
      <c r="A20" s="622"/>
      <c r="B20" s="622"/>
      <c r="C20" s="622"/>
      <c r="D20" s="622"/>
      <c r="E20" s="622"/>
      <c r="F20" s="622"/>
      <c r="G20" s="622"/>
      <c r="H20" s="622"/>
      <c r="I20" s="622"/>
      <c r="J20" s="622"/>
      <c r="K20" s="622"/>
      <c r="L20" s="622"/>
    </row>
    <row r="21" spans="1:12" x14ac:dyDescent="0.25">
      <c r="A21" s="622"/>
      <c r="B21" s="622"/>
      <c r="C21" s="622"/>
      <c r="D21" s="622"/>
      <c r="E21" s="622"/>
      <c r="F21" s="622"/>
      <c r="G21" s="622"/>
      <c r="H21" s="622"/>
      <c r="I21" s="622"/>
      <c r="J21" s="622"/>
      <c r="K21" s="622"/>
      <c r="L21" s="622"/>
    </row>
    <row r="22" spans="1:12" x14ac:dyDescent="0.25">
      <c r="A22" s="622"/>
      <c r="B22" s="622"/>
      <c r="C22" s="622"/>
      <c r="D22" s="622"/>
      <c r="E22" s="622"/>
      <c r="F22" s="622"/>
      <c r="G22" s="622"/>
      <c r="H22" s="622"/>
      <c r="I22" s="622"/>
      <c r="J22" s="622"/>
      <c r="K22" s="622"/>
      <c r="L22" s="622"/>
    </row>
    <row r="23" spans="1:12" x14ac:dyDescent="0.25">
      <c r="A23" s="622"/>
      <c r="B23" s="622"/>
      <c r="C23" s="622"/>
      <c r="D23" s="622"/>
      <c r="E23" s="622"/>
      <c r="F23" s="622"/>
      <c r="G23" s="622"/>
      <c r="H23" s="622"/>
      <c r="I23" s="622"/>
      <c r="J23" s="622"/>
      <c r="K23" s="622"/>
      <c r="L23" s="622"/>
    </row>
    <row r="24" spans="1:12" x14ac:dyDescent="0.25">
      <c r="A24" s="622"/>
      <c r="B24" s="622"/>
      <c r="C24" s="622"/>
      <c r="D24" s="622"/>
      <c r="E24" s="622"/>
      <c r="F24" s="622"/>
      <c r="G24" s="622"/>
      <c r="H24" s="622"/>
      <c r="I24" s="622"/>
      <c r="J24" s="622"/>
      <c r="K24" s="622"/>
      <c r="L24" s="622"/>
    </row>
    <row r="25" spans="1:12" x14ac:dyDescent="0.25">
      <c r="A25" s="622"/>
      <c r="B25" s="622"/>
      <c r="C25" s="622"/>
      <c r="D25" s="622"/>
      <c r="E25" s="622"/>
      <c r="F25" s="622"/>
      <c r="G25" s="622"/>
      <c r="H25" s="622"/>
      <c r="I25" s="622"/>
      <c r="J25" s="622"/>
      <c r="K25" s="622"/>
      <c r="L25" s="622"/>
    </row>
    <row r="26" spans="1:12" x14ac:dyDescent="0.25">
      <c r="A26" s="622"/>
      <c r="B26" s="622"/>
      <c r="C26" s="622"/>
      <c r="D26" s="622"/>
      <c r="E26" s="622"/>
      <c r="F26" s="622"/>
      <c r="G26" s="622"/>
      <c r="H26" s="622"/>
      <c r="I26" s="622"/>
      <c r="J26" s="622"/>
      <c r="K26" s="622"/>
      <c r="L26" s="622"/>
    </row>
    <row r="27" spans="1:12" x14ac:dyDescent="0.25">
      <c r="A27" s="622"/>
      <c r="B27" s="622"/>
      <c r="C27" s="622"/>
      <c r="D27" s="622"/>
      <c r="E27" s="622"/>
      <c r="F27" s="622"/>
      <c r="G27" s="622"/>
      <c r="H27" s="622"/>
      <c r="I27" s="622"/>
      <c r="J27" s="622"/>
      <c r="K27" s="622"/>
      <c r="L27" s="622"/>
    </row>
    <row r="28" spans="1:12" x14ac:dyDescent="0.25">
      <c r="A28" s="622"/>
      <c r="B28" s="622"/>
      <c r="C28" s="622"/>
      <c r="D28" s="622"/>
      <c r="E28" s="622"/>
      <c r="F28" s="622"/>
      <c r="G28" s="622"/>
      <c r="H28" s="622"/>
      <c r="I28" s="622"/>
      <c r="J28" s="622"/>
      <c r="K28" s="622"/>
      <c r="L28" s="622"/>
    </row>
    <row r="29" spans="1:12" x14ac:dyDescent="0.25">
      <c r="A29" s="622"/>
      <c r="B29" s="622"/>
      <c r="C29" s="622"/>
      <c r="D29" s="622"/>
      <c r="E29" s="622"/>
      <c r="F29" s="622"/>
      <c r="G29" s="622"/>
      <c r="H29" s="622"/>
      <c r="I29" s="622"/>
      <c r="J29" s="622"/>
      <c r="K29" s="622"/>
      <c r="L29" s="622"/>
    </row>
    <row r="30" spans="1:12" x14ac:dyDescent="0.25">
      <c r="A30" s="622"/>
      <c r="B30" s="622"/>
      <c r="C30" s="622"/>
      <c r="D30" s="622"/>
      <c r="E30" s="622"/>
      <c r="F30" s="622"/>
      <c r="G30" s="622"/>
      <c r="H30" s="622"/>
      <c r="I30" s="622"/>
      <c r="J30" s="622"/>
      <c r="K30" s="622"/>
      <c r="L30" s="622"/>
    </row>
    <row r="31" spans="1:12" x14ac:dyDescent="0.25">
      <c r="A31" s="622"/>
      <c r="B31" s="622"/>
      <c r="C31" s="622"/>
      <c r="D31" s="622"/>
      <c r="E31" s="622"/>
      <c r="F31" s="622"/>
      <c r="G31" s="622"/>
      <c r="H31" s="622"/>
      <c r="I31" s="622"/>
      <c r="J31" s="622"/>
      <c r="K31" s="622"/>
      <c r="L31" s="622"/>
    </row>
    <row r="32" spans="1:12" x14ac:dyDescent="0.25">
      <c r="A32" s="622"/>
      <c r="B32" s="622"/>
      <c r="C32" s="622"/>
      <c r="D32" s="622"/>
      <c r="E32" s="622"/>
      <c r="F32" s="622"/>
      <c r="G32" s="622"/>
      <c r="H32" s="622"/>
      <c r="I32" s="622"/>
      <c r="J32" s="622"/>
      <c r="K32" s="622"/>
      <c r="L32" s="622"/>
    </row>
    <row r="33" spans="1:14" x14ac:dyDescent="0.25">
      <c r="A33" s="622"/>
      <c r="B33" s="622"/>
      <c r="C33" s="622"/>
      <c r="D33" s="622"/>
      <c r="E33" s="622"/>
      <c r="F33" s="622"/>
      <c r="G33" s="622"/>
      <c r="H33" s="622"/>
      <c r="I33" s="622"/>
      <c r="J33" s="622"/>
      <c r="K33" s="622"/>
      <c r="L33" s="622"/>
    </row>
    <row r="34" spans="1:14" x14ac:dyDescent="0.25">
      <c r="A34" s="622"/>
      <c r="B34" s="622"/>
      <c r="C34" s="622"/>
      <c r="D34" s="622"/>
      <c r="E34" s="622"/>
      <c r="F34" s="622"/>
      <c r="G34" s="622"/>
      <c r="H34" s="622"/>
      <c r="I34" s="622"/>
      <c r="J34" s="622"/>
      <c r="K34" s="622"/>
      <c r="L34" s="622"/>
    </row>
    <row r="35" spans="1:14" x14ac:dyDescent="0.25">
      <c r="A35" s="622"/>
      <c r="B35" s="622"/>
      <c r="C35" s="622"/>
      <c r="D35" s="622"/>
      <c r="E35" s="622"/>
      <c r="F35" s="622"/>
      <c r="G35" s="622"/>
      <c r="H35" s="622"/>
      <c r="I35" s="622"/>
      <c r="J35" s="622"/>
      <c r="K35" s="622"/>
      <c r="L35" s="622"/>
    </row>
    <row r="36" spans="1:14" x14ac:dyDescent="0.25">
      <c r="A36" s="622"/>
      <c r="B36" s="622"/>
      <c r="C36" s="622"/>
      <c r="D36" s="622"/>
      <c r="E36" s="622"/>
      <c r="F36" s="622"/>
      <c r="G36" s="622"/>
      <c r="H36" s="622"/>
      <c r="I36" s="622"/>
      <c r="J36" s="622"/>
      <c r="K36" s="622"/>
      <c r="L36" s="622"/>
    </row>
    <row r="37" spans="1:14" x14ac:dyDescent="0.25">
      <c r="A37" s="622"/>
      <c r="B37" s="622"/>
      <c r="C37" s="622"/>
      <c r="D37" s="622"/>
      <c r="E37" s="622"/>
      <c r="F37" s="622"/>
      <c r="G37" s="622"/>
      <c r="H37" s="622"/>
      <c r="I37" s="622"/>
      <c r="J37" s="622"/>
      <c r="K37" s="622"/>
      <c r="L37" s="622"/>
    </row>
    <row r="38" spans="1:14" x14ac:dyDescent="0.25">
      <c r="A38" s="622"/>
      <c r="B38" s="622"/>
      <c r="C38" s="622"/>
      <c r="D38" s="622"/>
      <c r="E38" s="622"/>
      <c r="F38" s="622"/>
      <c r="G38" s="622"/>
      <c r="H38" s="622"/>
      <c r="I38" s="622"/>
      <c r="J38" s="622"/>
      <c r="K38" s="622"/>
      <c r="L38" s="622"/>
    </row>
    <row r="39" spans="1:14" x14ac:dyDescent="0.25">
      <c r="A39" s="622"/>
      <c r="B39" s="622"/>
      <c r="C39" s="622"/>
      <c r="D39" s="622"/>
      <c r="E39" s="622"/>
      <c r="F39" s="622"/>
      <c r="G39" s="622"/>
      <c r="H39" s="622"/>
      <c r="I39" s="622"/>
      <c r="J39" s="622"/>
      <c r="K39" s="622"/>
      <c r="L39" s="622"/>
    </row>
    <row r="40" spans="1:14" x14ac:dyDescent="0.25">
      <c r="A40" s="622"/>
      <c r="B40" s="622"/>
      <c r="C40" s="622"/>
      <c r="D40" s="622"/>
      <c r="E40" s="622"/>
      <c r="F40" s="622"/>
      <c r="G40" s="622"/>
      <c r="H40" s="622"/>
      <c r="I40" s="622"/>
      <c r="J40" s="622"/>
      <c r="K40" s="622"/>
      <c r="L40" s="622"/>
    </row>
    <row r="41" spans="1:14" x14ac:dyDescent="0.25">
      <c r="A41" s="622"/>
      <c r="B41" s="622"/>
      <c r="C41" s="622"/>
      <c r="D41" s="622"/>
      <c r="E41" s="622"/>
      <c r="F41" s="622"/>
      <c r="G41" s="622"/>
      <c r="H41" s="622"/>
      <c r="I41" s="622"/>
      <c r="J41" s="622"/>
      <c r="K41" s="622"/>
      <c r="L41" s="622"/>
    </row>
    <row r="42" spans="1:14" x14ac:dyDescent="0.25">
      <c r="A42" s="622"/>
      <c r="B42" s="622"/>
      <c r="C42" s="622"/>
      <c r="D42" s="622"/>
      <c r="E42" s="622"/>
      <c r="F42" s="622"/>
      <c r="G42" s="622"/>
      <c r="H42" s="622"/>
      <c r="I42" s="622"/>
      <c r="J42" s="622"/>
      <c r="K42" s="622"/>
      <c r="L42" s="622"/>
    </row>
    <row r="43" spans="1:14" x14ac:dyDescent="0.25">
      <c r="A43" s="622"/>
      <c r="B43" s="622"/>
      <c r="C43" s="622"/>
      <c r="D43" s="622"/>
      <c r="E43" s="622"/>
      <c r="F43" s="622"/>
      <c r="G43" s="622"/>
      <c r="H43" s="622"/>
      <c r="I43" s="622"/>
      <c r="J43" s="622"/>
      <c r="K43" s="622"/>
      <c r="L43" s="622"/>
    </row>
    <row r="44" spans="1:14" x14ac:dyDescent="0.25">
      <c r="A44" s="622"/>
      <c r="B44" s="622"/>
      <c r="C44" s="622"/>
      <c r="D44" s="622"/>
      <c r="E44" s="622"/>
      <c r="F44" s="622"/>
      <c r="G44" s="622"/>
      <c r="H44" s="622"/>
      <c r="I44" s="622"/>
      <c r="J44" s="622"/>
      <c r="K44" s="622"/>
      <c r="L44" s="622"/>
    </row>
    <row r="45" spans="1:14" x14ac:dyDescent="0.25">
      <c r="A45" s="622"/>
      <c r="B45" s="622"/>
      <c r="C45" s="622"/>
      <c r="D45" s="622"/>
      <c r="E45" s="622"/>
      <c r="F45" s="622"/>
      <c r="G45" s="622"/>
      <c r="H45" s="622"/>
      <c r="I45" s="622"/>
      <c r="J45" s="622"/>
      <c r="K45" s="622"/>
      <c r="L45" s="622"/>
    </row>
    <row r="46" spans="1:14" x14ac:dyDescent="0.25">
      <c r="A46" s="622"/>
      <c r="B46" s="622"/>
      <c r="C46" s="622"/>
      <c r="D46" s="622"/>
      <c r="E46" s="622"/>
      <c r="F46" s="622"/>
      <c r="G46" s="622"/>
      <c r="H46" s="622"/>
      <c r="I46" s="622"/>
      <c r="J46" s="622"/>
      <c r="K46" s="622"/>
      <c r="L46" s="622"/>
      <c r="N46" s="623"/>
    </row>
    <row r="47" spans="1:14" x14ac:dyDescent="0.25">
      <c r="A47" s="622"/>
      <c r="B47" s="622"/>
      <c r="C47" s="622"/>
      <c r="D47" s="622"/>
      <c r="E47" s="622"/>
      <c r="F47" s="622"/>
      <c r="G47" s="622"/>
      <c r="H47" s="622"/>
      <c r="I47" s="622"/>
      <c r="J47" s="622"/>
      <c r="K47" s="622"/>
      <c r="L47" s="622"/>
    </row>
    <row r="48" spans="1:14" x14ac:dyDescent="0.25">
      <c r="A48" s="622"/>
      <c r="B48" s="622"/>
      <c r="C48" s="622"/>
      <c r="D48" s="622"/>
      <c r="E48" s="622"/>
      <c r="F48" s="622"/>
      <c r="G48" s="622"/>
      <c r="H48" s="622"/>
      <c r="I48" s="622"/>
      <c r="J48" s="622"/>
      <c r="K48" s="622"/>
      <c r="L48" s="622"/>
    </row>
    <row r="49" spans="1:12" x14ac:dyDescent="0.25">
      <c r="A49" s="622"/>
      <c r="B49" s="622"/>
      <c r="C49" s="622"/>
      <c r="D49" s="622"/>
      <c r="E49" s="622"/>
      <c r="F49" s="622"/>
      <c r="G49" s="622"/>
      <c r="H49" s="622"/>
      <c r="I49" s="622"/>
      <c r="J49" s="622"/>
      <c r="K49" s="622"/>
      <c r="L49" s="622"/>
    </row>
    <row r="50" spans="1:12" x14ac:dyDescent="0.25">
      <c r="A50" s="622"/>
      <c r="B50" s="622"/>
      <c r="C50" s="622"/>
      <c r="D50" s="622"/>
      <c r="E50" s="622"/>
      <c r="F50" s="622"/>
      <c r="G50" s="622"/>
      <c r="H50" s="622"/>
      <c r="I50" s="622"/>
      <c r="J50" s="622"/>
      <c r="K50" s="622"/>
      <c r="L50" s="622"/>
    </row>
    <row r="51" spans="1:12" x14ac:dyDescent="0.25">
      <c r="A51" s="622"/>
      <c r="B51" s="622"/>
      <c r="C51" s="622"/>
      <c r="D51" s="622"/>
      <c r="E51" s="622"/>
      <c r="F51" s="622"/>
      <c r="G51" s="622"/>
      <c r="H51" s="622"/>
      <c r="I51" s="622"/>
      <c r="J51" s="622"/>
      <c r="K51" s="622"/>
      <c r="L51" s="622"/>
    </row>
    <row r="52" spans="1:12" x14ac:dyDescent="0.25">
      <c r="A52" s="622"/>
      <c r="B52" s="622"/>
      <c r="C52" s="622"/>
      <c r="D52" s="622"/>
      <c r="E52" s="622"/>
      <c r="F52" s="622"/>
      <c r="G52" s="622"/>
      <c r="H52" s="622"/>
      <c r="I52" s="622"/>
      <c r="J52" s="622"/>
      <c r="K52" s="622"/>
      <c r="L52" s="622"/>
    </row>
    <row r="53" spans="1:12" x14ac:dyDescent="0.25">
      <c r="A53" s="622"/>
      <c r="B53" s="622"/>
      <c r="C53" s="622"/>
      <c r="D53" s="622"/>
      <c r="E53" s="622"/>
      <c r="F53" s="622"/>
      <c r="G53" s="622"/>
      <c r="H53" s="622"/>
      <c r="I53" s="622"/>
      <c r="J53" s="622"/>
      <c r="K53" s="622"/>
      <c r="L53" s="622"/>
    </row>
    <row r="54" spans="1:12" x14ac:dyDescent="0.25">
      <c r="A54" s="622"/>
      <c r="B54" s="622"/>
      <c r="C54" s="622"/>
      <c r="D54" s="622"/>
      <c r="E54" s="622"/>
      <c r="F54" s="622"/>
      <c r="G54" s="622"/>
      <c r="H54" s="622"/>
      <c r="I54" s="622"/>
      <c r="J54" s="622"/>
      <c r="K54" s="622"/>
      <c r="L54" s="622"/>
    </row>
    <row r="55" spans="1:12" x14ac:dyDescent="0.25">
      <c r="A55" s="622"/>
      <c r="B55" s="622"/>
      <c r="C55" s="622"/>
      <c r="D55" s="622"/>
      <c r="E55" s="622"/>
      <c r="F55" s="622"/>
      <c r="G55" s="622"/>
      <c r="H55" s="622"/>
      <c r="I55" s="622"/>
      <c r="J55" s="622"/>
      <c r="K55" s="622"/>
      <c r="L55" s="622"/>
    </row>
    <row r="56" spans="1:12" x14ac:dyDescent="0.25">
      <c r="A56" s="622"/>
      <c r="B56" s="622"/>
      <c r="C56" s="622"/>
      <c r="D56" s="622"/>
      <c r="E56" s="622"/>
      <c r="F56" s="622"/>
      <c r="G56" s="622"/>
      <c r="H56" s="622"/>
      <c r="I56" s="622"/>
      <c r="J56" s="622"/>
      <c r="K56" s="622"/>
      <c r="L56" s="622"/>
    </row>
  </sheetData>
  <sheetProtection algorithmName="SHA-512" hashValue="2FXZz/KDi236FBoaBbQFpEWDktCu042OxN5hJO4xq6briSIwjXBb+Jf3CDVb9/0LE3UMrnbqKB8T2Br+WGymHA==" saltValue="8XLo5XHya5eEdekHjH7FpQ==" spinCount="100000" sheet="1" objects="1" selectLockedCells="1" selectUnlockedCells="1"/>
  <mergeCells count="1">
    <mergeCell ref="J1:K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T74"/>
  <sheetViews>
    <sheetView topLeftCell="O1" zoomScale="61" zoomScaleNormal="61" zoomScaleSheetLayoutView="40" workbookViewId="0">
      <selection activeCell="H13" sqref="H13"/>
    </sheetView>
  </sheetViews>
  <sheetFormatPr defaultColWidth="15.28515625" defaultRowHeight="15" x14ac:dyDescent="0.25"/>
  <cols>
    <col min="1" max="1" width="71.85546875" bestFit="1" customWidth="1"/>
    <col min="2" max="2" width="14.5703125" customWidth="1"/>
    <col min="3" max="3" width="8.140625" customWidth="1"/>
    <col min="4" max="4" width="58.28515625" bestFit="1" customWidth="1"/>
    <col min="5" max="5" width="18" customWidth="1"/>
    <col min="6" max="6" width="8.140625" customWidth="1"/>
    <col min="7" max="7" width="55.140625" style="1" bestFit="1" customWidth="1"/>
    <col min="8" max="8" width="14.5703125" customWidth="1"/>
    <col min="9" max="9" width="10.5703125" customWidth="1"/>
    <col min="12" max="12" width="5.42578125" customWidth="1"/>
    <col min="13" max="13" width="27.28515625" style="1" customWidth="1"/>
    <col min="14" max="20" width="15.28515625" customWidth="1"/>
    <col min="21" max="21" width="15.85546875" customWidth="1"/>
    <col min="22" max="28" width="15.28515625" customWidth="1"/>
    <col min="29" max="29" width="16.7109375" customWidth="1"/>
    <col min="30" max="30" width="15.28515625" customWidth="1"/>
    <col min="31" max="31" width="15.7109375" customWidth="1"/>
    <col min="32" max="33" width="15.28515625" customWidth="1"/>
    <col min="35" max="35" width="20.5703125" customWidth="1"/>
    <col min="36" max="36" width="21.5703125" customWidth="1"/>
    <col min="38" max="38" width="20.140625" customWidth="1"/>
    <col min="39" max="39" width="18.5703125" customWidth="1"/>
    <col min="41" max="41" width="25.85546875" customWidth="1"/>
  </cols>
  <sheetData>
    <row r="1" spans="1:46" ht="15.75" thickBot="1" x14ac:dyDescent="0.3">
      <c r="A1" s="61"/>
      <c r="B1" s="61"/>
      <c r="C1" s="61"/>
      <c r="D1" s="193"/>
      <c r="E1" s="61"/>
      <c r="F1" s="61"/>
      <c r="G1" s="194"/>
      <c r="H1" s="195"/>
      <c r="I1" s="195"/>
      <c r="J1" s="195"/>
      <c r="K1" s="196"/>
      <c r="L1" s="61"/>
      <c r="M1" s="70" t="s">
        <v>33</v>
      </c>
      <c r="N1" s="70" t="s">
        <v>6</v>
      </c>
      <c r="O1" s="70" t="s">
        <v>13</v>
      </c>
      <c r="P1" s="70" t="s">
        <v>7</v>
      </c>
      <c r="Q1" s="70" t="s">
        <v>34</v>
      </c>
      <c r="R1" s="70" t="s">
        <v>29</v>
      </c>
      <c r="S1" s="70" t="s">
        <v>30</v>
      </c>
      <c r="T1" s="61"/>
      <c r="U1" s="664" t="s">
        <v>128</v>
      </c>
      <c r="V1" s="665"/>
      <c r="W1" s="665"/>
      <c r="X1" s="665"/>
      <c r="Y1" s="665"/>
      <c r="Z1" s="665"/>
      <c r="AA1" s="666"/>
      <c r="AB1" s="197"/>
      <c r="AC1" s="674" t="s">
        <v>32</v>
      </c>
      <c r="AD1" s="675"/>
      <c r="AE1" s="675"/>
      <c r="AF1" s="675"/>
      <c r="AG1" s="676"/>
      <c r="AH1" s="61"/>
      <c r="AI1" s="674" t="s">
        <v>32</v>
      </c>
      <c r="AJ1" s="675"/>
      <c r="AK1" s="675"/>
      <c r="AL1" s="675"/>
      <c r="AM1" s="676"/>
      <c r="AN1" s="61"/>
      <c r="AO1" s="61"/>
      <c r="AP1" s="61"/>
      <c r="AQ1" s="61"/>
      <c r="AR1" s="61"/>
      <c r="AS1" s="61"/>
      <c r="AT1" s="61"/>
    </row>
    <row r="2" spans="1:46" ht="19.5" thickBot="1" x14ac:dyDescent="0.35">
      <c r="A2" s="198"/>
      <c r="B2" s="199"/>
      <c r="C2" s="61"/>
      <c r="D2" s="200" t="s">
        <v>10</v>
      </c>
      <c r="E2" s="201">
        <f>Estimate!D12</f>
        <v>100</v>
      </c>
      <c r="F2" s="61"/>
      <c r="G2" s="194" t="s">
        <v>98</v>
      </c>
      <c r="H2" s="195"/>
      <c r="I2" s="195"/>
      <c r="J2" s="195"/>
      <c r="K2" s="196"/>
      <c r="L2" s="61"/>
      <c r="M2" s="202" t="str">
        <f>'BPA List Pricing'!B5</f>
        <v>Metered Plan (MRC)</v>
      </c>
      <c r="N2" s="72">
        <f>('BPA List Pricing'!C5)*(1-Estimate!D$45)</f>
        <v>6.47</v>
      </c>
      <c r="O2" s="72">
        <f>'BPA List Pricing'!D5*(1-Estimate!D46)</f>
        <v>9.14</v>
      </c>
      <c r="P2" s="72">
        <f>'BPA List Pricing'!E5*(1-Estimate!D47)</f>
        <v>4.09</v>
      </c>
      <c r="Q2" s="72">
        <f>'BPA List Pricing'!F5*(1-Estimate!D48)</f>
        <v>5.49</v>
      </c>
      <c r="R2" s="203">
        <f>'BPA List Pricing'!G5</f>
        <v>0</v>
      </c>
      <c r="S2" s="203">
        <f>'BPA List Pricing'!H5</f>
        <v>0</v>
      </c>
      <c r="T2" s="61"/>
      <c r="U2" s="204">
        <v>100</v>
      </c>
      <c r="V2" s="665"/>
      <c r="W2" s="666"/>
      <c r="X2" s="665"/>
      <c r="Y2" s="666"/>
      <c r="Z2" s="664">
        <v>400900</v>
      </c>
      <c r="AA2" s="666"/>
      <c r="AB2" s="197"/>
      <c r="AC2" s="70" t="s">
        <v>35</v>
      </c>
      <c r="AD2" s="70" t="s">
        <v>6</v>
      </c>
      <c r="AE2" s="70" t="s">
        <v>13</v>
      </c>
      <c r="AF2" s="70" t="s">
        <v>7</v>
      </c>
      <c r="AG2" s="70" t="s">
        <v>14</v>
      </c>
      <c r="AH2" s="61"/>
      <c r="AI2" s="70" t="s">
        <v>35</v>
      </c>
      <c r="AJ2" s="70" t="s">
        <v>6</v>
      </c>
      <c r="AK2" s="70" t="s">
        <v>13</v>
      </c>
      <c r="AL2" s="70" t="s">
        <v>7</v>
      </c>
      <c r="AM2" s="70" t="s">
        <v>14</v>
      </c>
      <c r="AN2" s="61"/>
      <c r="AO2" s="205"/>
      <c r="AP2" s="205"/>
      <c r="AQ2" s="205"/>
      <c r="AR2" s="205"/>
      <c r="AS2" s="61"/>
      <c r="AT2" s="61"/>
    </row>
    <row r="3" spans="1:46" ht="19.5" thickBot="1" x14ac:dyDescent="0.35">
      <c r="A3" s="667" t="s">
        <v>148</v>
      </c>
      <c r="B3" s="667"/>
      <c r="C3" s="61"/>
      <c r="D3" s="206" t="s">
        <v>26</v>
      </c>
      <c r="E3" s="207">
        <f>Estimate!D18</f>
        <v>45.714285714285708</v>
      </c>
      <c r="F3" s="61"/>
      <c r="G3" s="208" t="s">
        <v>36</v>
      </c>
      <c r="H3" s="209">
        <f>H5*E4</f>
        <v>0</v>
      </c>
      <c r="I3" s="195"/>
      <c r="J3" s="195"/>
      <c r="K3" s="196"/>
      <c r="L3" s="61"/>
      <c r="M3" s="202" t="str">
        <f>'BPA List Pricing'!B6</f>
        <v>Metered Mins</v>
      </c>
      <c r="N3" s="72">
        <f>('BPA List Pricing'!C6)*(1-Estimate!D$45)</f>
        <v>0.09</v>
      </c>
      <c r="O3" s="72">
        <f>'BPA List Pricing'!D6*(1-Estimate!D46)</f>
        <v>0.09</v>
      </c>
      <c r="P3" s="72">
        <f>'BPA List Pricing'!E6*(1-Estimate!D47)</f>
        <v>0.05</v>
      </c>
      <c r="Q3" s="72">
        <f>'BPA List Pricing'!F6*(1-Estimate!D48)</f>
        <v>0.09</v>
      </c>
      <c r="R3" s="203">
        <f>'BPA List Pricing'!G6</f>
        <v>0</v>
      </c>
      <c r="S3" s="203">
        <f>'BPA List Pricing'!H6</f>
        <v>0</v>
      </c>
      <c r="T3" s="61"/>
      <c r="U3" s="204">
        <v>100</v>
      </c>
      <c r="V3" s="210">
        <v>100</v>
      </c>
      <c r="W3" s="210">
        <v>400</v>
      </c>
      <c r="X3" s="211">
        <v>100</v>
      </c>
      <c r="Y3" s="211">
        <v>900</v>
      </c>
      <c r="Z3" s="211">
        <v>400</v>
      </c>
      <c r="AA3" s="211">
        <v>900</v>
      </c>
      <c r="AB3" s="197"/>
      <c r="AC3" s="70" t="s">
        <v>151</v>
      </c>
      <c r="AD3" s="212">
        <f>$B$4*(N2+($B$5*N3)+($B$6*N4))</f>
        <v>0</v>
      </c>
      <c r="AE3" s="212">
        <f t="shared" ref="AE3:AG3" si="0">$B$4*(O2+($B$5*O3)+($B$6*O4))</f>
        <v>0</v>
      </c>
      <c r="AF3" s="212">
        <f t="shared" si="0"/>
        <v>0</v>
      </c>
      <c r="AG3" s="212">
        <f t="shared" si="0"/>
        <v>0</v>
      </c>
      <c r="AH3" s="61"/>
      <c r="AI3" s="70" t="s">
        <v>151</v>
      </c>
      <c r="AJ3" s="213">
        <f>IF(AD8=AD3,$H$5,0)</f>
        <v>0</v>
      </c>
      <c r="AK3" s="213">
        <f>IF(AE8=AE3,$H$5,0)</f>
        <v>0</v>
      </c>
      <c r="AL3" s="213">
        <f>IF(AF8=AF3,$H$5,0)</f>
        <v>0</v>
      </c>
      <c r="AM3" s="213">
        <f>IF(AG8=AG3,$H$5,0)</f>
        <v>0</v>
      </c>
      <c r="AN3" s="61"/>
      <c r="AO3" s="214"/>
      <c r="AP3" s="214"/>
      <c r="AQ3" s="214"/>
      <c r="AR3" s="214"/>
      <c r="AS3" s="61"/>
      <c r="AT3" s="61"/>
    </row>
    <row r="4" spans="1:46" ht="19.5" thickBot="1" x14ac:dyDescent="0.35">
      <c r="A4" s="215" t="s">
        <v>161</v>
      </c>
      <c r="B4" s="216">
        <f>Estimate!D26</f>
        <v>0</v>
      </c>
      <c r="C4" s="61"/>
      <c r="D4" s="217" t="s">
        <v>15</v>
      </c>
      <c r="E4" s="207">
        <f>Estimate!D23</f>
        <v>0</v>
      </c>
      <c r="F4" s="61"/>
      <c r="G4" s="194" t="s">
        <v>37</v>
      </c>
      <c r="H4" s="218">
        <f>E6</f>
        <v>0</v>
      </c>
      <c r="I4" s="195"/>
      <c r="J4" s="195" t="s">
        <v>38</v>
      </c>
      <c r="K4" s="219">
        <f>H3*(1+H4)</f>
        <v>0</v>
      </c>
      <c r="L4" s="61"/>
      <c r="M4" s="202" t="str">
        <f>'BPA List Pricing'!B7</f>
        <v>Metered Text</v>
      </c>
      <c r="N4" s="72">
        <f>('BPA List Pricing'!C7)*(1-Estimate!D$45)</f>
        <v>0.35</v>
      </c>
      <c r="O4" s="72">
        <f>'BPA List Pricing'!D7*(1-Estimate!D46)</f>
        <v>0.2</v>
      </c>
      <c r="P4" s="72">
        <f>'BPA List Pricing'!E7*(1-Estimate!D47)</f>
        <v>0.2</v>
      </c>
      <c r="Q4" s="72">
        <f>'BPA List Pricing'!F7*(1-Estimate!D48)</f>
        <v>0.1</v>
      </c>
      <c r="R4" s="203">
        <f>'BPA List Pricing'!G7</f>
        <v>0</v>
      </c>
      <c r="S4" s="203">
        <f>'BPA List Pricing'!H7</f>
        <v>0</v>
      </c>
      <c r="T4" s="220" t="s">
        <v>127</v>
      </c>
      <c r="U4" s="221">
        <f>K5</f>
        <v>0</v>
      </c>
      <c r="V4" s="222">
        <f>4/3*($H$5-K4/400)</f>
        <v>1066.6666666666665</v>
      </c>
      <c r="W4" s="223">
        <f>$H$5-$V$4</f>
        <v>-266.66666666666652</v>
      </c>
      <c r="X4" s="224">
        <f>9/8*($H$5-$K$4/900)</f>
        <v>900</v>
      </c>
      <c r="Y4" s="225">
        <f>$H$5-$X$4</f>
        <v>-100</v>
      </c>
      <c r="Z4" s="226">
        <f>9/5*(H5-K4/900)</f>
        <v>1440</v>
      </c>
      <c r="AA4" s="227">
        <f>H5-Z4</f>
        <v>-640</v>
      </c>
      <c r="AB4" s="228"/>
      <c r="AC4" s="70" t="s">
        <v>122</v>
      </c>
      <c r="AD4" s="229">
        <f>IF($U$6*N5&lt;&gt;0,$U$6*N5,"NA")</f>
        <v>15991.999999999998</v>
      </c>
      <c r="AE4" s="229">
        <f>IF($U$6*O5&lt;&gt;0,$U$6*O5,"NA")</f>
        <v>10480</v>
      </c>
      <c r="AF4" s="229">
        <f>IF($U$6*P5&lt;&gt;0,$U$6*P5,"NA")</f>
        <v>11800</v>
      </c>
      <c r="AG4" s="229">
        <f>IF($U$6*Q5&lt;&gt;0,$U$6*Q5,"NA")</f>
        <v>15991.999999999998</v>
      </c>
      <c r="AH4" s="61"/>
      <c r="AI4" s="230">
        <v>100</v>
      </c>
      <c r="AJ4" s="213">
        <f>IF(AD8=AD4,$U$6,IF(AD8=AD5,$V$6,IF(AD8=AD6,$X$6,0)))</f>
        <v>800</v>
      </c>
      <c r="AK4" s="213">
        <f>IF(AE8=AE4,$U$6,IF(AE8=AE5,$V$6,IF(AE8=AE6,$X$6,0)))</f>
        <v>800</v>
      </c>
      <c r="AL4" s="213">
        <f>IF(AF8=AF4,$U$6,IF(AF8=AF5,$V$6,IF(AF8=AF6,$X$6,0)))</f>
        <v>800</v>
      </c>
      <c r="AM4" s="213">
        <f>IF(AG8=AG4,$U$6,IF(AG8=AG5,$V$6,IF(AG8=AG6,$X$6,0)))</f>
        <v>800</v>
      </c>
      <c r="AN4" s="61"/>
      <c r="AO4" s="214"/>
      <c r="AP4" s="214"/>
      <c r="AQ4" s="214"/>
      <c r="AR4" s="214"/>
      <c r="AS4" s="61"/>
      <c r="AT4" s="61"/>
    </row>
    <row r="5" spans="1:46" ht="19.5" thickBot="1" x14ac:dyDescent="0.35">
      <c r="A5" s="231" t="s">
        <v>164</v>
      </c>
      <c r="B5" s="216">
        <f>Estimate!D27</f>
        <v>0</v>
      </c>
      <c r="C5" s="61"/>
      <c r="D5" s="232" t="s">
        <v>89</v>
      </c>
      <c r="E5" s="233">
        <f>Estimate!D25</f>
        <v>0</v>
      </c>
      <c r="F5" s="61"/>
      <c r="G5" s="208" t="s">
        <v>91</v>
      </c>
      <c r="H5" s="234">
        <f>E2+E9-H6-H7</f>
        <v>800</v>
      </c>
      <c r="I5" s="195"/>
      <c r="J5" s="195" t="s">
        <v>39</v>
      </c>
      <c r="K5" s="235">
        <f xml:space="preserve">  IF(H5=0, 0, K4/H5)</f>
        <v>0</v>
      </c>
      <c r="L5" s="61"/>
      <c r="M5" s="70" t="s">
        <v>234</v>
      </c>
      <c r="N5" s="72">
        <f>'BPA List Pricing'!C8*(1-Estimate!D$45)</f>
        <v>19.989999999999998</v>
      </c>
      <c r="O5" s="72">
        <f>'BPA List Pricing'!D8*(1-Estimate!D46)</f>
        <v>13.1</v>
      </c>
      <c r="P5" s="72">
        <f>'BPA List Pricing'!E8*(1-Estimate!D47)</f>
        <v>14.75</v>
      </c>
      <c r="Q5" s="72">
        <f>'BPA List Pricing'!F8*(1-Estimate!D48)</f>
        <v>19.989999999999998</v>
      </c>
      <c r="R5" s="236"/>
      <c r="S5" s="236"/>
      <c r="T5" s="220" t="s">
        <v>121</v>
      </c>
      <c r="U5" s="237"/>
      <c r="V5" s="238">
        <f>ROUNDDOWN(V4,0)</f>
        <v>1066</v>
      </c>
      <c r="W5" s="239">
        <f>$H$5-V5</f>
        <v>-266</v>
      </c>
      <c r="X5" s="240">
        <f>ROUNDDOWN(X4,0)</f>
        <v>900</v>
      </c>
      <c r="Y5" s="239">
        <f>$H$5-X5</f>
        <v>-100</v>
      </c>
      <c r="Z5" s="241">
        <f>ROUNDDOWN(Z4,0)</f>
        <v>1440</v>
      </c>
      <c r="AA5" s="239">
        <f>$H$5-Z5</f>
        <v>-640</v>
      </c>
      <c r="AB5" s="242"/>
      <c r="AC5" s="70" t="s">
        <v>123</v>
      </c>
      <c r="AD5" s="243" t="str">
        <f>IF($V$6*N5+$W$6*N6&lt;&gt;0,$V$6*N5+$W$6*N6,"NA")</f>
        <v>NA</v>
      </c>
      <c r="AE5" s="243" t="str">
        <f>IF($V$6*O5+$W$6*O6&lt;&gt;0,$V$6*O5+$W$6*O6,"NA")</f>
        <v>NA</v>
      </c>
      <c r="AF5" s="243" t="str">
        <f>IF($V$6*P5+$W$6*P6&lt;&gt;0,$V$6*P5+$W$6*P6,"NA")</f>
        <v>NA</v>
      </c>
      <c r="AG5" s="243" t="str">
        <f>IF($V$6*Q5+$W$6*Q6&lt;&gt;0,$V$6*Q5+$W$6*Q6,"NA")</f>
        <v>NA</v>
      </c>
      <c r="AH5" s="244"/>
      <c r="AI5" s="230">
        <v>400</v>
      </c>
      <c r="AJ5" s="245">
        <f>IF(AD8=AD5,$W$6,IF(AD8=AD7,$Z$6,0))</f>
        <v>0</v>
      </c>
      <c r="AK5" s="245">
        <f>IF(AE8=AE5,$W$6,IF(AE8=AE7,$Z$6,0))</f>
        <v>0</v>
      </c>
      <c r="AL5" s="245">
        <f>IF(AF8=AF5,$W$6,IF(AF8=AF7,$Z$6,0))</f>
        <v>0</v>
      </c>
      <c r="AM5" s="245">
        <f>IF(AG8=AG5,$W$6,IF(AG8=AG7,$Z$6,0))</f>
        <v>0</v>
      </c>
      <c r="AN5" s="61"/>
      <c r="AO5" s="214"/>
      <c r="AP5" s="214"/>
      <c r="AQ5" s="214"/>
      <c r="AR5" s="214"/>
      <c r="AS5" s="61"/>
      <c r="AT5" s="61"/>
    </row>
    <row r="6" spans="1:46" ht="19.5" thickBot="1" x14ac:dyDescent="0.35">
      <c r="A6" s="215" t="s">
        <v>162</v>
      </c>
      <c r="B6" s="216">
        <f>Estimate!D28</f>
        <v>0</v>
      </c>
      <c r="C6" s="61"/>
      <c r="D6" s="246" t="s">
        <v>18</v>
      </c>
      <c r="E6" s="247">
        <f>Estimate!D24</f>
        <v>0</v>
      </c>
      <c r="F6" s="61"/>
      <c r="G6" s="208" t="s">
        <v>40</v>
      </c>
      <c r="H6" s="248">
        <f>IF(E13&lt;=E9-(H18+H19),0,E13-(E9-H19))</f>
        <v>0</v>
      </c>
      <c r="I6" s="195"/>
      <c r="J6" s="195"/>
      <c r="K6" s="249" t="str">
        <f>IF(K5&lt;100, "AVG LESS THAN 100 MINS", " ")</f>
        <v>AVG LESS THAN 100 MINS</v>
      </c>
      <c r="L6" s="61"/>
      <c r="M6" s="70" t="s">
        <v>235</v>
      </c>
      <c r="N6" s="72">
        <f>'BPA List Pricing'!C9*(1-Estimate!D$45)</f>
        <v>22.99</v>
      </c>
      <c r="O6" s="72">
        <f>'BPA List Pricing'!D9*(1-Estimate!D46)</f>
        <v>13.1</v>
      </c>
      <c r="P6" s="72">
        <f>'BPA List Pricing'!E9*(1-Estimate!D47)</f>
        <v>22.95</v>
      </c>
      <c r="Q6" s="72">
        <f>'BPA List Pricing'!F9*(1-Estimate!$D48)</f>
        <v>22.99</v>
      </c>
      <c r="R6" s="72">
        <f>'BPA List Pricing'!G9*(1-Estimate!$D48)</f>
        <v>0</v>
      </c>
      <c r="S6" s="72">
        <f>'BPA List Pricing'!H9*(1-Estimate!$D48)</f>
        <v>0</v>
      </c>
      <c r="T6" s="250" t="s">
        <v>120</v>
      </c>
      <c r="U6" s="251">
        <f>IF(U4&lt;=100,H5,0)</f>
        <v>800</v>
      </c>
      <c r="V6" s="252">
        <f>IF(AND(100&lt;$U$4,$U$4&lt;=400),V5,0)</f>
        <v>0</v>
      </c>
      <c r="W6" s="253">
        <f>IF(AND(100&lt;$U$4,$U$4&lt;=400),W5,0)</f>
        <v>0</v>
      </c>
      <c r="X6" s="254">
        <f>IF(AND(100&lt;U4,U4&lt;=900),X5,0)</f>
        <v>0</v>
      </c>
      <c r="Y6" s="255">
        <f>IF(AND(100&lt;U4,U4&lt;=900),Y5,0)</f>
        <v>0</v>
      </c>
      <c r="Z6" s="254">
        <f>IF(AND(400&lt;U4,U4&lt;900),Z5,0)</f>
        <v>0</v>
      </c>
      <c r="AA6" s="255">
        <f>IF(AND(400&lt;U4,U4&lt;900),AA5,0)</f>
        <v>0</v>
      </c>
      <c r="AB6" s="256"/>
      <c r="AC6" s="70" t="s">
        <v>124</v>
      </c>
      <c r="AD6" s="243" t="str">
        <f>IF($E$32="No",IF($X$6*N5+$Y$6*N7&lt;&gt;0,$X$6*N5+$Y$6*N7,"NA"),"NA")</f>
        <v>NA</v>
      </c>
      <c r="AE6" s="243" t="str">
        <f>IF($E$32="No",IF($X$6*O5+$Y$6*O7&lt;&gt;0,$X$6*O5+$Y$6*O7,"NA"),"NA")</f>
        <v>NA</v>
      </c>
      <c r="AF6" s="243" t="str">
        <f>IF($E$32="No",IF($X$6*P5+$Y$6*P7&lt;&gt;0,$X$6*P5+$Y$6*P7,"NA"),"NA")</f>
        <v>NA</v>
      </c>
      <c r="AG6" s="243" t="str">
        <f>IF($E$32="No",IF($X$6*Q5+$Y$6*Q7&lt;&gt;0,$X$6*Q5+$Y$6*Q7,"NA"),"NA")</f>
        <v>NA</v>
      </c>
      <c r="AH6" s="61"/>
      <c r="AI6" s="230">
        <v>900</v>
      </c>
      <c r="AJ6" s="245">
        <f>IF(AD8=AD6,$Y$6,IF(AD8=AD7,$AA$6,0))</f>
        <v>0</v>
      </c>
      <c r="AK6" s="245">
        <f>IF(AE8=AE6,$Y$6,IF(AE8=AE7,$AA$6,0))</f>
        <v>0</v>
      </c>
      <c r="AL6" s="245">
        <f>IF(AF8=AF6,$Y$6,IF(AF8=AF7,$AA$6,0))</f>
        <v>0</v>
      </c>
      <c r="AM6" s="245">
        <f>IF(AG8=AG6,$Y$6,IF(AG8=AG7,$AA$6,0))</f>
        <v>0</v>
      </c>
      <c r="AN6" s="61"/>
      <c r="AO6" s="214"/>
      <c r="AP6" s="214"/>
      <c r="AQ6" s="214"/>
      <c r="AR6" s="214"/>
      <c r="AS6" s="61"/>
      <c r="AT6" s="61"/>
    </row>
    <row r="7" spans="1:46" ht="15.75" thickBot="1" x14ac:dyDescent="0.3">
      <c r="A7" s="61"/>
      <c r="B7" s="61"/>
      <c r="C7" s="61"/>
      <c r="D7" s="61"/>
      <c r="E7" s="61"/>
      <c r="F7" s="61"/>
      <c r="G7" s="208" t="s">
        <v>169</v>
      </c>
      <c r="H7" s="248">
        <f>IF(B4&lt;=E9-(H18+H19),0,B4-(E9-H18))</f>
        <v>0</v>
      </c>
      <c r="I7" s="195"/>
      <c r="J7" s="195"/>
      <c r="K7" s="249"/>
      <c r="L7" s="61"/>
      <c r="M7" s="70" t="s">
        <v>236</v>
      </c>
      <c r="N7" s="72">
        <f>'BPA List Pricing'!C10*(1-Estimate!D$45)</f>
        <v>37.99</v>
      </c>
      <c r="O7" s="72">
        <f>'BPA List Pricing'!D10*(1-Estimate!D46)</f>
        <v>13.1</v>
      </c>
      <c r="P7" s="72">
        <f>'BPA List Pricing'!E10*(1-Estimate!D47)</f>
        <v>34.43</v>
      </c>
      <c r="Q7" s="72">
        <f>'BPA List Pricing'!F10*(1-Estimate!D48)</f>
        <v>37.99</v>
      </c>
      <c r="R7" s="236"/>
      <c r="S7" s="257"/>
      <c r="T7" s="258"/>
      <c r="U7" s="258"/>
      <c r="V7" s="677"/>
      <c r="W7" s="678"/>
      <c r="X7" s="677"/>
      <c r="Y7" s="678"/>
      <c r="Z7" s="679"/>
      <c r="AA7" s="679"/>
      <c r="AB7" s="259"/>
      <c r="AC7" s="70" t="s">
        <v>125</v>
      </c>
      <c r="AD7" s="243" t="str">
        <f>IF($Z$6*N6+$AA$6*N7&lt;&gt;0,$Z$6*N6+$AA$6*N7,"NA")</f>
        <v>NA</v>
      </c>
      <c r="AE7" s="243" t="str">
        <f>IF($Z$6*O6+$AA$6*O7&lt;&gt;0,$Z$6*O6+$AA$6*O7,"NA")</f>
        <v>NA</v>
      </c>
      <c r="AF7" s="243" t="str">
        <f>IF($Z$6*P6+$AA$6*P7&lt;&gt;0,$Z$6*P6+$AA$6*P7,"NA")</f>
        <v>NA</v>
      </c>
      <c r="AG7" s="243" t="str">
        <f>IF($Z$6*Q6+$AA$6*Q7&lt;&gt;0,$Z$6*Q6+$AA$6*Q7,"NA")</f>
        <v>NA</v>
      </c>
      <c r="AH7" s="61"/>
      <c r="AI7" s="260" t="s">
        <v>8</v>
      </c>
      <c r="AJ7" s="261">
        <f>$H$6</f>
        <v>0</v>
      </c>
      <c r="AK7" s="261">
        <f t="shared" ref="AK7:AM7" si="1">$H$6</f>
        <v>0</v>
      </c>
      <c r="AL7" s="261">
        <f t="shared" si="1"/>
        <v>0</v>
      </c>
      <c r="AM7" s="261">
        <f t="shared" si="1"/>
        <v>0</v>
      </c>
      <c r="AN7" s="61"/>
      <c r="AO7" s="262"/>
      <c r="AP7" s="262"/>
      <c r="AQ7" s="214"/>
      <c r="AR7" s="262"/>
      <c r="AS7" s="61"/>
      <c r="AT7" s="61"/>
    </row>
    <row r="8" spans="1:46" ht="19.5" thickBot="1" x14ac:dyDescent="0.35">
      <c r="A8" s="263" t="s">
        <v>163</v>
      </c>
      <c r="B8" s="216">
        <f>Estimate!D32</f>
        <v>0</v>
      </c>
      <c r="C8" s="61"/>
      <c r="D8" s="264"/>
      <c r="E8" s="207"/>
      <c r="F8" s="61"/>
      <c r="G8" s="194" t="s">
        <v>41</v>
      </c>
      <c r="H8" s="209">
        <f>E6*E2*E4</f>
        <v>0</v>
      </c>
      <c r="I8" s="195"/>
      <c r="J8" s="195"/>
      <c r="K8" s="196"/>
      <c r="L8" s="61"/>
      <c r="M8" s="70" t="s">
        <v>8</v>
      </c>
      <c r="N8" s="72">
        <f>'BPA List Pricing'!C11*(1-Estimate!D$45)</f>
        <v>69.989999999999995</v>
      </c>
      <c r="O8" s="72">
        <f>'BPA List Pricing'!D11*(1-Estimate!D46)</f>
        <v>20.100000000000001</v>
      </c>
      <c r="P8" s="72">
        <f>'BPA List Pricing'!E11*(1-Estimate!D47)</f>
        <v>23.78</v>
      </c>
      <c r="Q8" s="72">
        <f>'BPA List Pricing'!F11*(1-Estimate!D48)</f>
        <v>52.49</v>
      </c>
      <c r="R8" s="236"/>
      <c r="S8" s="236"/>
      <c r="T8" s="61"/>
      <c r="U8" s="265"/>
      <c r="V8" s="266"/>
      <c r="W8" s="266"/>
      <c r="X8" s="259"/>
      <c r="Y8" s="259"/>
      <c r="Z8" s="259"/>
      <c r="AA8" s="259"/>
      <c r="AB8" s="259"/>
      <c r="AC8" s="267" t="s">
        <v>126</v>
      </c>
      <c r="AD8" s="268">
        <f>MIN(AD4:AD7)</f>
        <v>15991.999999999998</v>
      </c>
      <c r="AE8" s="268">
        <f t="shared" ref="AE8:AG8" si="2">MIN(AE4:AE7)</f>
        <v>10480</v>
      </c>
      <c r="AF8" s="268">
        <f t="shared" si="2"/>
        <v>11800</v>
      </c>
      <c r="AG8" s="268">
        <f t="shared" si="2"/>
        <v>15991.999999999998</v>
      </c>
      <c r="AH8" s="61"/>
      <c r="AI8" s="269" t="s">
        <v>152</v>
      </c>
      <c r="AJ8" s="270">
        <f>$H$7</f>
        <v>0</v>
      </c>
      <c r="AK8" s="270">
        <f t="shared" ref="AK8:AL8" si="3">$H$7</f>
        <v>0</v>
      </c>
      <c r="AL8" s="270">
        <f t="shared" si="3"/>
        <v>0</v>
      </c>
      <c r="AM8" s="270">
        <f>$H$7</f>
        <v>0</v>
      </c>
      <c r="AN8" s="61"/>
      <c r="AO8" s="214"/>
      <c r="AP8" s="214"/>
      <c r="AQ8" s="214"/>
      <c r="AR8" s="214"/>
      <c r="AS8" s="61"/>
      <c r="AT8" s="61"/>
    </row>
    <row r="9" spans="1:46" ht="19.5" thickBot="1" x14ac:dyDescent="0.35">
      <c r="A9" s="263" t="s">
        <v>165</v>
      </c>
      <c r="B9" s="216">
        <f>IF(Estimate!E33="GB",Estimate!D33*'Calculations (Proprietary)1'!X34,Estimate!D33)</f>
        <v>0</v>
      </c>
      <c r="C9" s="61"/>
      <c r="D9" s="271" t="s">
        <v>11</v>
      </c>
      <c r="E9" s="272">
        <f>Estimate!D13</f>
        <v>700</v>
      </c>
      <c r="F9" s="61"/>
      <c r="G9" s="273"/>
      <c r="H9" s="274"/>
      <c r="I9" s="275"/>
      <c r="J9" s="275"/>
      <c r="K9" s="276"/>
      <c r="L9" s="61"/>
      <c r="M9" s="70" t="s">
        <v>42</v>
      </c>
      <c r="N9" s="72">
        <f>'BPA List Pricing'!C12*(1-Estimate!D$45)</f>
        <v>0.25</v>
      </c>
      <c r="O9" s="72">
        <f>'BPA List Pricing'!D12*(1-Estimate!D46)</f>
        <v>0.05</v>
      </c>
      <c r="P9" s="72">
        <f>'BPA List Pricing'!E12*(1-Estimate!D47)</f>
        <v>0.1</v>
      </c>
      <c r="Q9" s="72">
        <f>'BPA List Pricing'!F12*(1-Estimate!D48)</f>
        <v>0.25</v>
      </c>
      <c r="R9" s="236"/>
      <c r="S9" s="236"/>
      <c r="T9" s="61"/>
      <c r="U9" s="265"/>
      <c r="V9" s="266"/>
      <c r="W9" s="266"/>
      <c r="X9" s="266"/>
      <c r="Y9" s="266"/>
      <c r="Z9" s="266"/>
      <c r="AA9" s="266"/>
      <c r="AB9" s="259"/>
      <c r="AC9" s="259"/>
      <c r="AD9" s="259"/>
      <c r="AE9" s="259"/>
      <c r="AF9" s="277">
        <f>100*P8</f>
        <v>2378</v>
      </c>
      <c r="AG9" s="259"/>
      <c r="AH9" s="61"/>
      <c r="AI9" s="194" t="s">
        <v>153</v>
      </c>
      <c r="AJ9" s="278">
        <f t="shared" ref="AJ9:AM11" si="4">IF(SUMPRODUCT(AJ$4:AJ$6,N$5:N$7)&gt;N$8*$H$5,0,AJ4)</f>
        <v>800</v>
      </c>
      <c r="AK9" s="278">
        <f t="shared" si="4"/>
        <v>800</v>
      </c>
      <c r="AL9" s="278">
        <f t="shared" si="4"/>
        <v>800</v>
      </c>
      <c r="AM9" s="278">
        <f t="shared" si="4"/>
        <v>800</v>
      </c>
      <c r="AN9" s="61"/>
      <c r="AO9" s="214"/>
      <c r="AP9" s="214"/>
      <c r="AQ9" s="214"/>
      <c r="AR9" s="214"/>
      <c r="AS9" s="61"/>
      <c r="AT9" s="61"/>
    </row>
    <row r="10" spans="1:46" ht="19.5" thickBot="1" x14ac:dyDescent="0.35">
      <c r="A10" s="279"/>
      <c r="B10" s="61"/>
      <c r="C10" s="61"/>
      <c r="D10" s="280" t="s">
        <v>26</v>
      </c>
      <c r="E10" s="207">
        <f>Estimate!D19</f>
        <v>45.714285714285708</v>
      </c>
      <c r="F10" s="61"/>
      <c r="G10" s="281" t="s">
        <v>97</v>
      </c>
      <c r="H10" s="61"/>
      <c r="I10" s="61"/>
      <c r="J10" s="61"/>
      <c r="K10" s="61"/>
      <c r="L10" s="61"/>
      <c r="M10" s="70" t="s">
        <v>44</v>
      </c>
      <c r="N10" s="72">
        <f>4*(1-Estimate!D$45)</f>
        <v>4</v>
      </c>
      <c r="O10" s="72">
        <f>2.05*(1-Estimate!D46)</f>
        <v>2.0499999999999998</v>
      </c>
      <c r="P10" s="282" t="s">
        <v>23</v>
      </c>
      <c r="Q10" s="72">
        <f>2*(1-Estimate!D48)</f>
        <v>2</v>
      </c>
      <c r="R10" s="236"/>
      <c r="S10" s="257"/>
      <c r="T10" s="61"/>
      <c r="U10" s="61"/>
      <c r="V10" s="61"/>
      <c r="W10" s="61"/>
      <c r="X10" s="61"/>
      <c r="Y10" s="61"/>
      <c r="Z10" s="266"/>
      <c r="AA10" s="266"/>
      <c r="AB10" s="266"/>
      <c r="AC10" s="266"/>
      <c r="AD10" s="266"/>
      <c r="AE10" s="266"/>
      <c r="AF10" s="266"/>
      <c r="AG10" s="266"/>
      <c r="AH10" s="61"/>
      <c r="AI10" s="283" t="s">
        <v>154</v>
      </c>
      <c r="AJ10" s="284">
        <f t="shared" si="4"/>
        <v>0</v>
      </c>
      <c r="AK10" s="284">
        <f t="shared" si="4"/>
        <v>0</v>
      </c>
      <c r="AL10" s="284">
        <f t="shared" si="4"/>
        <v>0</v>
      </c>
      <c r="AM10" s="284">
        <f t="shared" si="4"/>
        <v>0</v>
      </c>
      <c r="AN10" s="61"/>
      <c r="AO10" s="214"/>
      <c r="AP10" s="262"/>
      <c r="AQ10" s="214"/>
      <c r="AR10" s="214"/>
      <c r="AS10" s="61"/>
      <c r="AT10" s="61"/>
    </row>
    <row r="11" spans="1:46" ht="19.5" thickBot="1" x14ac:dyDescent="0.35">
      <c r="A11" s="667" t="s">
        <v>95</v>
      </c>
      <c r="B11" s="667"/>
      <c r="C11" s="61"/>
      <c r="D11" s="285" t="s">
        <v>15</v>
      </c>
      <c r="E11" s="207">
        <f>Estimate!D23</f>
        <v>0</v>
      </c>
      <c r="F11" s="61"/>
      <c r="G11" s="281"/>
      <c r="H11" s="61"/>
      <c r="I11" s="61"/>
      <c r="J11" s="61"/>
      <c r="K11" s="61"/>
      <c r="L11" s="61"/>
      <c r="M11" s="281"/>
      <c r="N11" s="61"/>
      <c r="O11" s="61"/>
      <c r="P11" s="61"/>
      <c r="Q11" s="61"/>
      <c r="R11" s="61"/>
      <c r="S11" s="61"/>
      <c r="T11" s="61"/>
      <c r="U11" s="61"/>
      <c r="V11" s="61"/>
      <c r="W11" s="61"/>
      <c r="X11" s="61"/>
      <c r="Y11" s="61"/>
      <c r="Z11" s="286"/>
      <c r="AA11" s="286"/>
      <c r="AB11" s="266"/>
      <c r="AC11" s="266"/>
      <c r="AD11" s="266"/>
      <c r="AE11" s="266"/>
      <c r="AF11" s="266"/>
      <c r="AG11" s="266"/>
      <c r="AH11" s="61"/>
      <c r="AI11" s="67" t="s">
        <v>155</v>
      </c>
      <c r="AJ11" s="278">
        <f t="shared" si="4"/>
        <v>0</v>
      </c>
      <c r="AK11" s="278">
        <f t="shared" si="4"/>
        <v>0</v>
      </c>
      <c r="AL11" s="278">
        <f t="shared" si="4"/>
        <v>0</v>
      </c>
      <c r="AM11" s="278">
        <f t="shared" si="4"/>
        <v>0</v>
      </c>
      <c r="AN11" s="61"/>
      <c r="AO11" s="205"/>
      <c r="AP11" s="214"/>
      <c r="AQ11" s="214"/>
      <c r="AR11" s="205"/>
      <c r="AS11" s="61"/>
      <c r="AT11" s="61"/>
    </row>
    <row r="12" spans="1:46" ht="19.5" thickBot="1" x14ac:dyDescent="0.35">
      <c r="A12" s="263" t="s">
        <v>163</v>
      </c>
      <c r="B12" s="287">
        <f>Estimate!D40</f>
        <v>0</v>
      </c>
      <c r="C12" s="61"/>
      <c r="D12" s="288" t="s">
        <v>18</v>
      </c>
      <c r="E12" s="207">
        <f>Estimate!D24</f>
        <v>0</v>
      </c>
      <c r="F12" s="61"/>
      <c r="G12" s="289" t="s">
        <v>47</v>
      </c>
      <c r="H12" s="661"/>
      <c r="I12" s="662"/>
      <c r="J12" s="662"/>
      <c r="K12" s="663"/>
      <c r="L12" s="61"/>
      <c r="M12" s="281"/>
      <c r="N12" s="61"/>
      <c r="O12" s="61"/>
      <c r="P12" s="61"/>
      <c r="Q12" s="61"/>
      <c r="R12" s="61"/>
      <c r="S12" s="61"/>
      <c r="T12" s="61"/>
      <c r="U12" s="61"/>
      <c r="V12" s="61"/>
      <c r="W12" s="61"/>
      <c r="X12" s="61"/>
      <c r="Y12" s="61"/>
      <c r="Z12" s="61"/>
      <c r="AA12" s="61"/>
      <c r="AB12" s="286"/>
      <c r="AC12" s="266"/>
      <c r="AD12" s="266"/>
      <c r="AE12" s="266"/>
      <c r="AF12" s="266"/>
      <c r="AG12" s="266"/>
      <c r="AH12" s="61"/>
      <c r="AI12" s="73" t="s">
        <v>147</v>
      </c>
      <c r="AJ12" s="290">
        <f>IF(SUMPRODUCT(AJ4:AJ6,N5:N7)&gt;N8*$H$5,$H$5+AJ7,AJ7)</f>
        <v>0</v>
      </c>
      <c r="AK12" s="290">
        <f t="shared" ref="AK12:AM12" si="5">IF(SUMPRODUCT(AK4:AK6,O5:O7)&gt;O8*$H$5,$H$5+AK7,AK7)</f>
        <v>0</v>
      </c>
      <c r="AL12" s="290">
        <f t="shared" si="5"/>
        <v>0</v>
      </c>
      <c r="AM12" s="290">
        <f t="shared" si="5"/>
        <v>0</v>
      </c>
      <c r="AN12" s="214"/>
      <c r="AO12" s="214"/>
      <c r="AP12" s="214"/>
      <c r="AQ12" s="61"/>
      <c r="AR12" s="61"/>
      <c r="AS12" s="61"/>
      <c r="AT12" s="61"/>
    </row>
    <row r="13" spans="1:46" ht="19.5" thickBot="1" x14ac:dyDescent="0.35">
      <c r="A13" s="263" t="s">
        <v>165</v>
      </c>
      <c r="B13" s="287">
        <f>IF(Estimate!E41="GB",Estimate!D41*'Calculations (Proprietary)1'!X34,Estimate!D41)</f>
        <v>0</v>
      </c>
      <c r="C13" s="61"/>
      <c r="D13" s="291" t="s">
        <v>89</v>
      </c>
      <c r="E13" s="292">
        <f>Estimate!D25</f>
        <v>0</v>
      </c>
      <c r="F13" s="61"/>
      <c r="G13" s="194"/>
      <c r="H13" s="195"/>
      <c r="I13" s="195"/>
      <c r="J13" s="195"/>
      <c r="K13" s="196"/>
      <c r="L13" s="61"/>
      <c r="M13" s="281"/>
      <c r="N13" s="281"/>
      <c r="O13" s="281"/>
      <c r="P13" s="281"/>
      <c r="Q13" s="281"/>
      <c r="R13" s="281"/>
      <c r="S13" s="281"/>
      <c r="T13" s="61"/>
      <c r="U13" s="61"/>
      <c r="V13" s="61"/>
      <c r="W13" s="61"/>
      <c r="X13" s="61"/>
      <c r="Y13" s="61"/>
      <c r="Z13" s="61"/>
      <c r="AA13" s="61"/>
      <c r="AB13" s="286"/>
      <c r="AC13" s="286"/>
      <c r="AD13" s="286"/>
      <c r="AE13" s="286"/>
      <c r="AF13" s="286"/>
      <c r="AG13" s="286"/>
      <c r="AH13" s="61"/>
      <c r="AI13" s="293" t="s">
        <v>43</v>
      </c>
      <c r="AJ13" s="61"/>
      <c r="AK13" s="294"/>
      <c r="AL13" s="294"/>
      <c r="AM13" s="294"/>
      <c r="AN13" s="75"/>
      <c r="AO13" s="214"/>
      <c r="AP13" s="262"/>
      <c r="AQ13" s="214"/>
      <c r="AR13" s="214"/>
      <c r="AS13" s="61"/>
      <c r="AT13" s="61"/>
    </row>
    <row r="14" spans="1:46" ht="19.5" thickBot="1" x14ac:dyDescent="0.35">
      <c r="A14" s="61"/>
      <c r="B14" s="61"/>
      <c r="C14" s="61"/>
      <c r="D14" s="295" t="s">
        <v>16</v>
      </c>
      <c r="E14" s="207">
        <f>IF(Estimate!E29="GB",Estimate!D29,Estimate!D29/'Calculations (Proprietary)1'!X34)</f>
        <v>0</v>
      </c>
      <c r="F14" s="61"/>
      <c r="G14" s="194" t="s">
        <v>48</v>
      </c>
      <c r="H14" s="195"/>
      <c r="I14" s="195"/>
      <c r="J14" s="195"/>
      <c r="K14" s="196"/>
      <c r="L14" s="61"/>
      <c r="M14" s="281"/>
      <c r="N14" s="281"/>
      <c r="O14" s="281"/>
      <c r="P14" s="281"/>
      <c r="Q14" s="281"/>
      <c r="R14" s="281"/>
      <c r="S14" s="281"/>
      <c r="T14" s="61"/>
      <c r="U14" s="61"/>
      <c r="V14" s="61"/>
      <c r="W14" s="61"/>
      <c r="X14" s="61"/>
      <c r="Y14" s="61"/>
      <c r="Z14" s="61"/>
      <c r="AA14" s="61"/>
      <c r="AB14" s="296"/>
      <c r="AC14" s="61"/>
      <c r="AD14" s="61"/>
      <c r="AE14" s="61"/>
      <c r="AF14" s="61"/>
      <c r="AG14" s="61"/>
      <c r="AH14" s="61"/>
      <c r="AI14" s="70" t="s">
        <v>45</v>
      </c>
      <c r="AJ14" s="433">
        <f>SUMPRODUCT(AJ9:AJ12,N5:N8)+AD3</f>
        <v>15991.999999999998</v>
      </c>
      <c r="AK14" s="433">
        <f t="shared" ref="AK14:AM14" si="6">SUMPRODUCT(AK9:AK12,O5:O8)+AE3</f>
        <v>10480</v>
      </c>
      <c r="AL14" s="433">
        <f t="shared" si="6"/>
        <v>11800</v>
      </c>
      <c r="AM14" s="433">
        <f t="shared" si="6"/>
        <v>15991.999999999998</v>
      </c>
      <c r="AN14" s="297"/>
      <c r="AO14" s="214"/>
      <c r="AP14" s="214"/>
      <c r="AQ14" s="214"/>
      <c r="AR14" s="214"/>
      <c r="AS14" s="61"/>
      <c r="AT14" s="61"/>
    </row>
    <row r="15" spans="1:46" ht="19.5" thickBot="1" x14ac:dyDescent="0.35">
      <c r="A15" s="298" t="s">
        <v>11</v>
      </c>
      <c r="B15" s="299" t="s">
        <v>187</v>
      </c>
      <c r="C15" s="61"/>
      <c r="D15" s="263" t="s">
        <v>19</v>
      </c>
      <c r="E15" s="207">
        <f>Estimate!D30</f>
        <v>0</v>
      </c>
      <c r="F15" s="300"/>
      <c r="G15" s="194" t="s">
        <v>36</v>
      </c>
      <c r="H15" s="209">
        <f>H17*E11</f>
        <v>0</v>
      </c>
      <c r="I15" s="195"/>
      <c r="J15" s="195"/>
      <c r="K15" s="196"/>
      <c r="L15" s="61"/>
      <c r="M15" s="281"/>
      <c r="N15" s="61"/>
      <c r="O15" s="61"/>
      <c r="P15" s="61"/>
      <c r="Q15" s="61"/>
      <c r="R15" s="61"/>
      <c r="S15" s="61"/>
      <c r="T15" s="61"/>
      <c r="U15" s="61"/>
      <c r="V15" s="61"/>
      <c r="W15" s="61"/>
      <c r="X15" s="61"/>
      <c r="Y15" s="61"/>
      <c r="Z15" s="61"/>
      <c r="AA15" s="61"/>
      <c r="AB15" s="259"/>
      <c r="AC15" s="61"/>
      <c r="AD15" s="61"/>
      <c r="AE15" s="61"/>
      <c r="AF15" s="61"/>
      <c r="AG15" s="61"/>
      <c r="AH15" s="61"/>
      <c r="AI15" s="301" t="s">
        <v>46</v>
      </c>
      <c r="AJ15" s="302">
        <f>AJ14/($H5+$H6+$H$7)</f>
        <v>19.989999999999998</v>
      </c>
      <c r="AK15" s="302">
        <f t="shared" ref="AK15:AM15" si="7">AK14/($H5+$H6+$H$7)</f>
        <v>13.1</v>
      </c>
      <c r="AL15" s="302">
        <f t="shared" si="7"/>
        <v>14.75</v>
      </c>
      <c r="AM15" s="302">
        <f t="shared" si="7"/>
        <v>19.989999999999998</v>
      </c>
      <c r="AN15" s="297"/>
      <c r="AO15" s="214"/>
      <c r="AP15" s="214"/>
      <c r="AQ15" s="214"/>
      <c r="AR15" s="214"/>
      <c r="AS15" s="61"/>
      <c r="AT15" s="61"/>
    </row>
    <row r="16" spans="1:46" ht="19.5" thickBot="1" x14ac:dyDescent="0.35">
      <c r="A16" s="303" t="s">
        <v>15</v>
      </c>
      <c r="B16" s="166">
        <f>ROUND(900/(1+Estimate!D24),0)</f>
        <v>900</v>
      </c>
      <c r="C16" s="61"/>
      <c r="D16" s="263" t="s">
        <v>92</v>
      </c>
      <c r="E16" s="207">
        <f>Estimate!D31</f>
        <v>0</v>
      </c>
      <c r="F16" s="61"/>
      <c r="G16" s="194" t="s">
        <v>37</v>
      </c>
      <c r="H16" s="218">
        <f>E12</f>
        <v>0</v>
      </c>
      <c r="I16" s="195"/>
      <c r="J16" s="195" t="s">
        <v>38</v>
      </c>
      <c r="K16" s="219">
        <f>H15*(1+H16)</f>
        <v>0</v>
      </c>
      <c r="L16" s="61"/>
      <c r="M16" s="281"/>
      <c r="N16" s="61"/>
      <c r="O16" s="61"/>
      <c r="P16" s="61"/>
      <c r="Q16" s="61"/>
      <c r="R16" s="61"/>
      <c r="S16" s="61"/>
      <c r="T16" s="61"/>
      <c r="U16" s="61"/>
      <c r="V16" s="61"/>
      <c r="W16" s="61"/>
      <c r="X16" s="61"/>
      <c r="Y16" s="61"/>
      <c r="Z16" s="61"/>
      <c r="AA16" s="61"/>
      <c r="AB16" s="259"/>
      <c r="AC16" s="61"/>
      <c r="AD16" s="61"/>
      <c r="AE16" s="61"/>
      <c r="AF16" s="61"/>
      <c r="AG16" s="61"/>
      <c r="AH16" s="61"/>
      <c r="AI16" s="61"/>
      <c r="AJ16" s="61"/>
      <c r="AK16" s="61"/>
      <c r="AL16" s="61"/>
      <c r="AM16" s="61"/>
      <c r="AN16" s="297"/>
      <c r="AO16" s="214"/>
      <c r="AP16" s="214"/>
      <c r="AQ16" s="214"/>
      <c r="AR16" s="214"/>
      <c r="AS16" s="61"/>
      <c r="AT16" s="61"/>
    </row>
    <row r="17" spans="1:46" ht="23.25" customHeight="1" thickBot="1" x14ac:dyDescent="0.35">
      <c r="A17" s="303" t="s">
        <v>18</v>
      </c>
      <c r="B17" s="167">
        <f>IF(Estimate!D23=0,0,(900-Estimate!D23)/Estimate!D23)</f>
        <v>0</v>
      </c>
      <c r="C17" s="61"/>
      <c r="D17" s="263" t="s">
        <v>20</v>
      </c>
      <c r="E17" s="207">
        <f>Estimate!D34</f>
        <v>0</v>
      </c>
      <c r="F17" s="61"/>
      <c r="G17" s="208" t="s">
        <v>91</v>
      </c>
      <c r="H17" s="304">
        <f>E9-H18-H19</f>
        <v>700</v>
      </c>
      <c r="I17" s="195"/>
      <c r="J17" s="195" t="s">
        <v>39</v>
      </c>
      <c r="K17" s="219">
        <f xml:space="preserve">  IF(H17=0, 0, K16/H17)</f>
        <v>0</v>
      </c>
      <c r="L17" s="61"/>
      <c r="M17" s="281"/>
      <c r="N17" s="61"/>
      <c r="O17" s="61"/>
      <c r="P17" s="61"/>
      <c r="Q17" s="61"/>
      <c r="R17" s="61"/>
      <c r="S17" s="61"/>
      <c r="T17" s="61"/>
      <c r="U17" s="61"/>
      <c r="V17" s="61"/>
      <c r="W17" s="61"/>
      <c r="X17" s="61"/>
      <c r="Y17" s="61"/>
      <c r="Z17" s="61"/>
      <c r="AA17" s="61"/>
      <c r="AB17" s="259"/>
      <c r="AC17" s="61"/>
      <c r="AD17" s="61"/>
      <c r="AE17" s="61"/>
      <c r="AF17" s="61"/>
      <c r="AG17" s="61"/>
      <c r="AH17" s="61"/>
      <c r="AI17" s="61"/>
      <c r="AJ17" s="61"/>
      <c r="AK17" s="61"/>
      <c r="AL17" s="61"/>
      <c r="AM17" s="61"/>
      <c r="AN17" s="297"/>
      <c r="AO17" s="262"/>
      <c r="AP17" s="262"/>
      <c r="AQ17" s="262"/>
      <c r="AR17" s="262"/>
      <c r="AS17" s="61"/>
      <c r="AT17" s="61"/>
    </row>
    <row r="18" spans="1:46" ht="15.75" thickBot="1" x14ac:dyDescent="0.3">
      <c r="A18" s="298" t="s">
        <v>178</v>
      </c>
      <c r="B18" s="299" t="s">
        <v>187</v>
      </c>
      <c r="C18" s="61"/>
      <c r="D18" s="61"/>
      <c r="E18" s="61"/>
      <c r="F18" s="61"/>
      <c r="G18" s="208" t="s">
        <v>40</v>
      </c>
      <c r="H18" s="209">
        <f>IF(E13&lt;=E9-I19,E13,E9-I19)</f>
        <v>0</v>
      </c>
      <c r="I18" s="195"/>
      <c r="J18" s="195"/>
      <c r="K18" s="249" t="str">
        <f>IF(K17&lt;100, "AVG LESS THAN 100 MINS", " ")</f>
        <v>AVG LESS THAN 100 MINS</v>
      </c>
      <c r="L18" s="61"/>
      <c r="M18" s="70" t="s">
        <v>157</v>
      </c>
      <c r="N18" s="70" t="s">
        <v>6</v>
      </c>
      <c r="O18" s="70" t="s">
        <v>13</v>
      </c>
      <c r="P18" s="70" t="s">
        <v>7</v>
      </c>
      <c r="Q18" s="70" t="s">
        <v>34</v>
      </c>
      <c r="R18" s="70" t="s">
        <v>29</v>
      </c>
      <c r="S18" s="70" t="s">
        <v>30</v>
      </c>
      <c r="T18" s="61"/>
      <c r="U18" s="664" t="s">
        <v>128</v>
      </c>
      <c r="V18" s="665"/>
      <c r="W18" s="665"/>
      <c r="X18" s="665"/>
      <c r="Y18" s="665"/>
      <c r="Z18" s="665"/>
      <c r="AA18" s="666"/>
      <c r="AB18" s="78"/>
      <c r="AC18" s="674" t="s">
        <v>32</v>
      </c>
      <c r="AD18" s="675"/>
      <c r="AE18" s="675"/>
      <c r="AF18" s="675"/>
      <c r="AG18" s="676"/>
      <c r="AH18" s="61"/>
      <c r="AI18" s="305" t="s">
        <v>35</v>
      </c>
      <c r="AJ18" s="305" t="s">
        <v>6</v>
      </c>
      <c r="AK18" s="305" t="s">
        <v>13</v>
      </c>
      <c r="AL18" s="305" t="s">
        <v>7</v>
      </c>
      <c r="AM18" s="305" t="s">
        <v>34</v>
      </c>
      <c r="AN18" s="297"/>
      <c r="AO18" s="61"/>
      <c r="AP18" s="61"/>
      <c r="AQ18" s="61"/>
      <c r="AR18" s="61"/>
      <c r="AS18" s="61"/>
      <c r="AT18" s="61"/>
    </row>
    <row r="19" spans="1:46" ht="19.5" thickBot="1" x14ac:dyDescent="0.35">
      <c r="A19" s="303" t="s">
        <v>174</v>
      </c>
      <c r="B19" s="306">
        <f>ROUND(IF(Estimate!E29="MB",5000,5)/(1+Estimate!D30),0)</f>
        <v>5000</v>
      </c>
      <c r="C19" s="61"/>
      <c r="D19" s="307"/>
      <c r="E19" s="207"/>
      <c r="F19" s="61"/>
      <c r="G19" s="208" t="s">
        <v>169</v>
      </c>
      <c r="H19" s="209">
        <f>IF(B4&lt;=E9-H18,B4,E9-H18)</f>
        <v>0</v>
      </c>
      <c r="I19" s="308">
        <f>B4</f>
        <v>0</v>
      </c>
      <c r="J19" s="195" t="s">
        <v>173</v>
      </c>
      <c r="K19" s="249"/>
      <c r="L19" s="61"/>
      <c r="M19" s="202" t="str">
        <f t="shared" ref="M19:S21" si="8">M2</f>
        <v>Metered Plan (MRC)</v>
      </c>
      <c r="N19" s="72">
        <f>N2*(1-Estimate!D$45)</f>
        <v>6.47</v>
      </c>
      <c r="O19" s="72">
        <f>O2*(1-Estimate!D46)</f>
        <v>9.14</v>
      </c>
      <c r="P19" s="72">
        <f>P2*(1-Estimate!D47)</f>
        <v>4.09</v>
      </c>
      <c r="Q19" s="72">
        <f>Q2*(1-Estimate!D48)</f>
        <v>5.49</v>
      </c>
      <c r="R19" s="203">
        <f t="shared" si="8"/>
        <v>0</v>
      </c>
      <c r="S19" s="203">
        <f t="shared" si="8"/>
        <v>0</v>
      </c>
      <c r="T19" s="61"/>
      <c r="U19" s="204">
        <v>100</v>
      </c>
      <c r="V19" s="665"/>
      <c r="W19" s="666"/>
      <c r="X19" s="665"/>
      <c r="Y19" s="666"/>
      <c r="Z19" s="664">
        <v>400900</v>
      </c>
      <c r="AA19" s="666"/>
      <c r="AB19" s="78"/>
      <c r="AC19" s="70" t="s">
        <v>35</v>
      </c>
      <c r="AD19" s="70" t="s">
        <v>6</v>
      </c>
      <c r="AE19" s="70" t="s">
        <v>13</v>
      </c>
      <c r="AF19" s="70" t="s">
        <v>7</v>
      </c>
      <c r="AG19" s="70" t="s">
        <v>14</v>
      </c>
      <c r="AH19" s="61"/>
      <c r="AI19" s="305" t="s">
        <v>151</v>
      </c>
      <c r="AJ19" s="305">
        <f>IF(AD25=AD20,$H$17,0)</f>
        <v>0</v>
      </c>
      <c r="AK19" s="305">
        <f>IF(AE25=AE20,$H$17,0)</f>
        <v>0</v>
      </c>
      <c r="AL19" s="305">
        <f>IF(AF25=AF20,$H$17,0)</f>
        <v>0</v>
      </c>
      <c r="AM19" s="305">
        <f>IF(AG25=AG20,$H$17,0)</f>
        <v>0</v>
      </c>
      <c r="AN19" s="297"/>
      <c r="AO19" s="61"/>
      <c r="AP19" s="61"/>
      <c r="AQ19" s="61"/>
      <c r="AR19" s="61"/>
      <c r="AS19" s="61"/>
      <c r="AT19" s="61"/>
    </row>
    <row r="20" spans="1:46" ht="19.5" thickBot="1" x14ac:dyDescent="0.35">
      <c r="A20" s="309" t="s">
        <v>186</v>
      </c>
      <c r="B20" s="310">
        <f>IF(Estimate!D29=0,0,(IF(Estimate!E29="MB",5000,5)-Estimate!D29)/Estimate!D29)</f>
        <v>0</v>
      </c>
      <c r="C20" s="61"/>
      <c r="D20" s="311" t="s">
        <v>21</v>
      </c>
      <c r="E20" s="201">
        <f>Estimate!D14</f>
        <v>200</v>
      </c>
      <c r="F20" s="61"/>
      <c r="G20" s="194" t="s">
        <v>41</v>
      </c>
      <c r="H20" s="209">
        <f>E12*E9*E11</f>
        <v>0</v>
      </c>
      <c r="I20" s="195"/>
      <c r="J20" s="195"/>
      <c r="K20" s="196"/>
      <c r="L20" s="61"/>
      <c r="M20" s="202" t="str">
        <f t="shared" si="8"/>
        <v>Metered Mins</v>
      </c>
      <c r="N20" s="72">
        <f>N3*(1-Estimate!D$45)</f>
        <v>0.09</v>
      </c>
      <c r="O20" s="72">
        <f>O3*(1-Estimate!D46)</f>
        <v>0.09</v>
      </c>
      <c r="P20" s="72">
        <f>P3*(1-Estimate!D47)</f>
        <v>0.05</v>
      </c>
      <c r="Q20" s="72">
        <f>Q3*(1-Estimate!D48)</f>
        <v>0.09</v>
      </c>
      <c r="R20" s="203">
        <f t="shared" si="8"/>
        <v>0</v>
      </c>
      <c r="S20" s="203">
        <f t="shared" si="8"/>
        <v>0</v>
      </c>
      <c r="T20" s="61"/>
      <c r="U20" s="204">
        <v>100</v>
      </c>
      <c r="V20" s="210">
        <v>100</v>
      </c>
      <c r="W20" s="210">
        <v>400</v>
      </c>
      <c r="X20" s="211">
        <v>100</v>
      </c>
      <c r="Y20" s="211">
        <v>900</v>
      </c>
      <c r="Z20" s="211">
        <v>400</v>
      </c>
      <c r="AA20" s="211">
        <v>900</v>
      </c>
      <c r="AB20" s="78"/>
      <c r="AC20" s="70" t="s">
        <v>149</v>
      </c>
      <c r="AD20" s="229">
        <f>$B$4*N19+$B$5*N20+N21*$B$6</f>
        <v>0</v>
      </c>
      <c r="AE20" s="229">
        <f t="shared" ref="AE20:AG20" si="9">$B$4*O19+$B$5*O20+O21*$B$6</f>
        <v>0</v>
      </c>
      <c r="AF20" s="229">
        <f t="shared" si="9"/>
        <v>0</v>
      </c>
      <c r="AG20" s="229">
        <f t="shared" si="9"/>
        <v>0</v>
      </c>
      <c r="AH20" s="61"/>
      <c r="AI20" s="305">
        <v>100</v>
      </c>
      <c r="AJ20" s="305">
        <f>IF(AD25=AD21,$U$23,IF(AD25=AD22,$V$23,IF(AD25=AD23,$X$23,0)))</f>
        <v>700</v>
      </c>
      <c r="AK20" s="305">
        <f>IF(AE25=AE21,$U$23,IF(AE25=AE22,$V$23,IF(AE25=AE23,$X$23,0)))</f>
        <v>700</v>
      </c>
      <c r="AL20" s="305">
        <f>IF(AF25=AF21,$U$23,IF(AF25=AF22,$V$23,IF(AF25=AF23,$X$23,0)))</f>
        <v>700</v>
      </c>
      <c r="AM20" s="305">
        <f>IF(AG25=AG21,$U$23,IF(AG25=AG22,$V$23,IF(AG25=AG23,$X$23,0)))</f>
        <v>700</v>
      </c>
      <c r="AN20" s="312"/>
      <c r="AO20" s="61"/>
      <c r="AP20" s="61"/>
      <c r="AQ20" s="61"/>
      <c r="AR20" s="61"/>
      <c r="AS20" s="61"/>
      <c r="AT20" s="61"/>
    </row>
    <row r="21" spans="1:46" ht="19.5" thickBot="1" x14ac:dyDescent="0.35">
      <c r="A21" s="313" t="s">
        <v>179</v>
      </c>
      <c r="B21" s="314" t="s">
        <v>187</v>
      </c>
      <c r="C21" s="61"/>
      <c r="D21" s="315" t="s">
        <v>26</v>
      </c>
      <c r="E21" s="207">
        <f>'Calculations (Proprietary)1'!F34</f>
        <v>0</v>
      </c>
      <c r="F21" s="61"/>
      <c r="G21" s="194"/>
      <c r="H21" s="209"/>
      <c r="I21" s="195"/>
      <c r="J21" s="195"/>
      <c r="K21" s="196"/>
      <c r="L21" s="61"/>
      <c r="M21" s="202" t="str">
        <f t="shared" si="8"/>
        <v>Metered Text</v>
      </c>
      <c r="N21" s="72">
        <f>N4*(1-Estimate!D$45)</f>
        <v>0.35</v>
      </c>
      <c r="O21" s="72">
        <f>O4*(1-Estimate!D46)</f>
        <v>0.2</v>
      </c>
      <c r="P21" s="72">
        <f>P4*(1-Estimate!D47)</f>
        <v>0.2</v>
      </c>
      <c r="Q21" s="72">
        <f>Q4*(1-Estimate!D48)</f>
        <v>0.1</v>
      </c>
      <c r="R21" s="203">
        <f t="shared" si="8"/>
        <v>0</v>
      </c>
      <c r="S21" s="203">
        <f t="shared" si="8"/>
        <v>0</v>
      </c>
      <c r="T21" s="220" t="s">
        <v>127</v>
      </c>
      <c r="U21" s="221">
        <f>K17</f>
        <v>0</v>
      </c>
      <c r="V21" s="222">
        <f>4/3*($H$17-K16/400)</f>
        <v>933.33333333333326</v>
      </c>
      <c r="W21" s="223">
        <f>$H$17-V21</f>
        <v>-233.33333333333326</v>
      </c>
      <c r="X21" s="224">
        <f>9/8*($H$17-$K$16/900)</f>
        <v>787.5</v>
      </c>
      <c r="Y21" s="223">
        <f>$H$17-X21</f>
        <v>-87.5</v>
      </c>
      <c r="Z21" s="226">
        <f>9/5*(H17-K16/900)</f>
        <v>1260</v>
      </c>
      <c r="AA21" s="223">
        <f>$H$17-Z21</f>
        <v>-560</v>
      </c>
      <c r="AB21" s="316"/>
      <c r="AC21" s="70" t="s">
        <v>122</v>
      </c>
      <c r="AD21" s="229">
        <f>IF($U$23*N22&lt;&gt;0,$U$23*N22,"NA")</f>
        <v>13992.999999999998</v>
      </c>
      <c r="AE21" s="229">
        <f>IF($U$23*O22&lt;&gt;0,$U$23*O22,"NA")</f>
        <v>9170</v>
      </c>
      <c r="AF21" s="229">
        <f>IF($U$23*P22&lt;&gt;0,$U$23*P22,"NA")</f>
        <v>10325</v>
      </c>
      <c r="AG21" s="229">
        <f>IF($U$23*Q22&lt;&gt;0,$U$23*Q22,"NA")</f>
        <v>13992.999999999998</v>
      </c>
      <c r="AH21" s="61"/>
      <c r="AI21" s="305">
        <v>400</v>
      </c>
      <c r="AJ21" s="317">
        <f>IF(AD25=AD22,$W$23,IF(AD25=AD24,$Z$23,0))</f>
        <v>0</v>
      </c>
      <c r="AK21" s="317">
        <f>IF(AE25=AE22,$W$23,IF(AE25=AE24,$Z$23,0))</f>
        <v>0</v>
      </c>
      <c r="AL21" s="317">
        <f>IF(AF25=AF22,$W$23,IF(AF25=AF24,$Z$23,0))</f>
        <v>0</v>
      </c>
      <c r="AM21" s="317">
        <f>IF(AG25=AG22,$W$23,IF(AG25=AG24,$Z$23,0))</f>
        <v>0</v>
      </c>
      <c r="AN21" s="312"/>
      <c r="AO21" s="61"/>
      <c r="AP21" s="61"/>
      <c r="AQ21" s="61"/>
      <c r="AR21" s="61"/>
      <c r="AS21" s="61"/>
      <c r="AT21" s="61"/>
    </row>
    <row r="22" spans="1:46" ht="19.5" thickBot="1" x14ac:dyDescent="0.35">
      <c r="A22" s="303" t="s">
        <v>174</v>
      </c>
      <c r="B22" s="306">
        <f>ROUND(IF(Estimate!E37="MB",5000,5)/(1+Estimate!D38),0)</f>
        <v>5</v>
      </c>
      <c r="C22" s="61"/>
      <c r="D22" s="285" t="s">
        <v>16</v>
      </c>
      <c r="E22" s="207">
        <f>IF(Estimate!E37="GB",Estimate!D37,Estimate!D37/'Calculations (Proprietary)1'!X34)</f>
        <v>0</v>
      </c>
      <c r="F22" s="61"/>
      <c r="G22" s="194"/>
      <c r="H22" s="195"/>
      <c r="I22" s="195"/>
      <c r="J22" s="195"/>
      <c r="K22" s="196"/>
      <c r="L22" s="61"/>
      <c r="M22" s="70" t="s">
        <v>234</v>
      </c>
      <c r="N22" s="72">
        <f>N5*(1-Estimate!D$45)</f>
        <v>19.989999999999998</v>
      </c>
      <c r="O22" s="72">
        <f>O5*(1-Estimate!D46)</f>
        <v>13.1</v>
      </c>
      <c r="P22" s="72">
        <f>P5*(1-Estimate!D47)</f>
        <v>14.75</v>
      </c>
      <c r="Q22" s="72">
        <f>Q5*(1-Estimate!D48)</f>
        <v>19.989999999999998</v>
      </c>
      <c r="R22" s="236"/>
      <c r="S22" s="236"/>
      <c r="T22" s="220" t="s">
        <v>121</v>
      </c>
      <c r="U22" s="237"/>
      <c r="V22" s="238">
        <f>ROUNDDOWN(V21,0)</f>
        <v>933</v>
      </c>
      <c r="W22" s="239">
        <f>$H$17-V22</f>
        <v>-233</v>
      </c>
      <c r="X22" s="240">
        <f>ROUNDDOWN(X21,0)</f>
        <v>787</v>
      </c>
      <c r="Y22" s="239">
        <f>$H$17-X22</f>
        <v>-87</v>
      </c>
      <c r="Z22" s="241">
        <f>ROUNDDOWN(Z21,0)</f>
        <v>1260</v>
      </c>
      <c r="AA22" s="239">
        <f>$H$17-Z22</f>
        <v>-560</v>
      </c>
      <c r="AB22" s="318"/>
      <c r="AC22" s="70" t="s">
        <v>123</v>
      </c>
      <c r="AD22" s="243" t="str">
        <f>IF($V$23*N22+$W$23*N23&lt;&gt;0,$V$23*N22+$W$23*N23,"NA")</f>
        <v>NA</v>
      </c>
      <c r="AE22" s="243" t="str">
        <f>IF($V$23*O22+$W$23*O23&lt;&gt;0,$V$23*O22+$W$23*O23,"NA")</f>
        <v>NA</v>
      </c>
      <c r="AF22" s="243" t="str">
        <f>IF($V$23*P22+$W$23*P23&lt;&gt;0,$V$23*P22+$W$23*P23,"NA")</f>
        <v>NA</v>
      </c>
      <c r="AG22" s="243" t="str">
        <f>IF($V$23*Q22+$W$23*Q23&lt;&gt;0,$V$23*Q22+$W$23*Q23,"NA")</f>
        <v>NA</v>
      </c>
      <c r="AH22" s="61"/>
      <c r="AI22" s="305">
        <v>900</v>
      </c>
      <c r="AJ22" s="317">
        <f>IF(AD25=AD23,$Y$23,IF(AD25=AD24,$AA$23,0))</f>
        <v>0</v>
      </c>
      <c r="AK22" s="317">
        <f>IF(AE25=AE23,$Y$23,IF(AE25=AE24,$AA$23,0))</f>
        <v>0</v>
      </c>
      <c r="AL22" s="317">
        <f>IF(AF25=AF23,$Y$23,IF(AF25=AF24,$AA$23,0))</f>
        <v>0</v>
      </c>
      <c r="AM22" s="317">
        <f>IF(AG25=AG23,$Y$23,IF(AG25=AG24,$AA$23,0))</f>
        <v>0</v>
      </c>
      <c r="AN22" s="312"/>
      <c r="AO22" s="61"/>
      <c r="AP22" s="61"/>
      <c r="AQ22" s="61"/>
      <c r="AR22" s="61"/>
      <c r="AS22" s="61"/>
      <c r="AT22" s="61"/>
    </row>
    <row r="23" spans="1:46" ht="19.5" thickBot="1" x14ac:dyDescent="0.35">
      <c r="A23" s="309" t="s">
        <v>186</v>
      </c>
      <c r="B23" s="310">
        <f>IF(Estimate!D37=0,0,(IF(Estimate!E37="MB",5000,5)-Estimate!D37)/Estimate!D37)</f>
        <v>0</v>
      </c>
      <c r="C23" s="61"/>
      <c r="D23" s="319" t="s">
        <v>90</v>
      </c>
      <c r="E23" s="207">
        <f>Estimate!D39</f>
        <v>0</v>
      </c>
      <c r="F23" s="61"/>
      <c r="G23" s="194"/>
      <c r="H23" s="195"/>
      <c r="I23" s="195"/>
      <c r="J23" s="195"/>
      <c r="K23" s="196"/>
      <c r="L23" s="61"/>
      <c r="M23" s="70" t="s">
        <v>235</v>
      </c>
      <c r="N23" s="72">
        <f>N6*(1-Estimate!D$45)</f>
        <v>22.99</v>
      </c>
      <c r="O23" s="72">
        <f>O6*(1-Estimate!D46)</f>
        <v>13.1</v>
      </c>
      <c r="P23" s="72">
        <f>P6*(1-Estimate!D47)</f>
        <v>22.95</v>
      </c>
      <c r="Q23" s="72">
        <f>Q6*(1-Estimate!D48)</f>
        <v>22.99</v>
      </c>
      <c r="R23" s="72">
        <f>R6</f>
        <v>0</v>
      </c>
      <c r="S23" s="72">
        <f>S6</f>
        <v>0</v>
      </c>
      <c r="T23" s="250" t="s">
        <v>120</v>
      </c>
      <c r="U23" s="320">
        <f>IF(U21&lt;=100,H17,0)</f>
        <v>700</v>
      </c>
      <c r="V23" s="321">
        <f>IF(AND(100&lt;$U$21,$U$21&lt;=400),V22,0)</f>
        <v>0</v>
      </c>
      <c r="W23" s="322">
        <f>IF(AND(100&lt;$U$21,$U$21&lt;=400),W22,0)</f>
        <v>0</v>
      </c>
      <c r="X23" s="254">
        <f>IF(AND(100&lt;U21,U21&lt;=900),X22,0)</f>
        <v>0</v>
      </c>
      <c r="Y23" s="255">
        <f>IF(AND(100&lt;U21,U21&lt;=900),Y22,0)</f>
        <v>0</v>
      </c>
      <c r="Z23" s="254">
        <f>IF(AND(400&lt;U21,U21&lt;900),Z22,0)</f>
        <v>0</v>
      </c>
      <c r="AA23" s="255">
        <f>IF(AND(400&lt;U21,U21&lt;900),AA22,0)</f>
        <v>0</v>
      </c>
      <c r="AB23" s="323"/>
      <c r="AC23" s="70" t="s">
        <v>124</v>
      </c>
      <c r="AD23" s="243" t="str">
        <f>IF($E$32="No",IF($X$23*N22+$Y$23*N24&lt;&gt;0,$X$23*N22+$Y$23*N24,"NA"),"NA")</f>
        <v>NA</v>
      </c>
      <c r="AE23" s="243" t="str">
        <f>IF($E$32="No",IF($X$23*O22+$Y$23*O24&lt;&gt;0,$X$23*O22+$Y$23*O24,"NA"),"NA")</f>
        <v>NA</v>
      </c>
      <c r="AF23" s="243" t="str">
        <f>IF($E$32="No",IF($X$23*P22+$Y$23*P24&lt;&gt;0,$X$23*P22+$Y$23*P24,"NA"),"NA")</f>
        <v>NA</v>
      </c>
      <c r="AG23" s="243" t="str">
        <f>IF($E$32="No",IF($X$23*Q22+$Y$23*Q24&lt;&gt;0,$X$23*Q22+$Y$23*Q24,"NA"),"NA")</f>
        <v>NA</v>
      </c>
      <c r="AH23" s="61"/>
      <c r="AI23" s="324" t="s">
        <v>8</v>
      </c>
      <c r="AJ23" s="325">
        <f>$H$18</f>
        <v>0</v>
      </c>
      <c r="AK23" s="325">
        <f>$H$18</f>
        <v>0</v>
      </c>
      <c r="AL23" s="325">
        <f>$H$18</f>
        <v>0</v>
      </c>
      <c r="AM23" s="325">
        <f>$H$18</f>
        <v>0</v>
      </c>
      <c r="AN23" s="61"/>
      <c r="AO23" s="671" t="s">
        <v>49</v>
      </c>
      <c r="AP23" s="672"/>
      <c r="AQ23" s="672"/>
      <c r="AR23" s="672"/>
      <c r="AS23" s="672"/>
      <c r="AT23" s="673"/>
    </row>
    <row r="24" spans="1:46" ht="19.5" thickBot="1" x14ac:dyDescent="0.35">
      <c r="A24" s="61"/>
      <c r="B24" s="61"/>
      <c r="C24" s="61"/>
      <c r="D24" s="326" t="s">
        <v>19</v>
      </c>
      <c r="E24" s="207">
        <f>Estimate!D38</f>
        <v>0</v>
      </c>
      <c r="F24" s="61"/>
      <c r="G24" s="194"/>
      <c r="H24" s="195"/>
      <c r="I24" s="195"/>
      <c r="J24" s="195"/>
      <c r="K24" s="196"/>
      <c r="L24" s="61"/>
      <c r="M24" s="70" t="s">
        <v>236</v>
      </c>
      <c r="N24" s="72">
        <f>N7*(1-Estimate!D$45)</f>
        <v>37.99</v>
      </c>
      <c r="O24" s="72">
        <f>O7*(1-Estimate!D46)</f>
        <v>13.1</v>
      </c>
      <c r="P24" s="72">
        <f>P7*(1-Estimate!D47)</f>
        <v>34.43</v>
      </c>
      <c r="Q24" s="72">
        <f>Q7*(1-Estimate!D48)</f>
        <v>37.99</v>
      </c>
      <c r="R24" s="236"/>
      <c r="S24" s="236"/>
      <c r="T24" s="61"/>
      <c r="U24" s="61"/>
      <c r="V24" s="61"/>
      <c r="W24" s="61"/>
      <c r="X24" s="61"/>
      <c r="Y24" s="61"/>
      <c r="Z24" s="61"/>
      <c r="AA24" s="61"/>
      <c r="AB24" s="323"/>
      <c r="AC24" s="70" t="s">
        <v>125</v>
      </c>
      <c r="AD24" s="243" t="str">
        <f>IF($Z$23*N23+$AA$23*N24&lt;&gt;0,$Z$23*N23+$AA$23*N24,"NA")</f>
        <v>NA</v>
      </c>
      <c r="AE24" s="243" t="str">
        <f>IF($Z$23*O23+$AA$23*O24&lt;&gt;0,$Z$23*O23+$AA$23*O24,"NA")</f>
        <v>NA</v>
      </c>
      <c r="AF24" s="243" t="str">
        <f>IF($Z$23*P23+$AA$23*P24&lt;&gt;0,$Z$23*P23+$AA$23*P24,"NA")</f>
        <v>NA</v>
      </c>
      <c r="AG24" s="243" t="str">
        <f>IF($Z$23*Q23+$AA$23*Q24&lt;&gt;0,$Z$23*Q23+$AA$23*Q24,"NA")</f>
        <v>NA</v>
      </c>
      <c r="AH24" s="61"/>
      <c r="AI24" s="327" t="s">
        <v>152</v>
      </c>
      <c r="AJ24" s="328">
        <f>$B$4</f>
        <v>0</v>
      </c>
      <c r="AK24" s="328">
        <f t="shared" ref="AK24:AM24" si="10">$B$4</f>
        <v>0</v>
      </c>
      <c r="AL24" s="328">
        <f t="shared" si="10"/>
        <v>0</v>
      </c>
      <c r="AM24" s="328">
        <f t="shared" si="10"/>
        <v>0</v>
      </c>
      <c r="AN24" s="75"/>
      <c r="AO24" s="67" t="s">
        <v>53</v>
      </c>
      <c r="AP24" s="329" t="s">
        <v>6</v>
      </c>
      <c r="AQ24" s="329" t="s">
        <v>13</v>
      </c>
      <c r="AR24" s="329" t="s">
        <v>7</v>
      </c>
      <c r="AS24" s="329" t="s">
        <v>14</v>
      </c>
      <c r="AT24" s="330" t="s">
        <v>54</v>
      </c>
    </row>
    <row r="25" spans="1:46" ht="16.5" customHeight="1" thickBot="1" x14ac:dyDescent="0.35">
      <c r="A25" s="61"/>
      <c r="B25" s="61"/>
      <c r="C25" s="61"/>
      <c r="D25" s="246" t="s">
        <v>20</v>
      </c>
      <c r="E25" s="207">
        <v>0</v>
      </c>
      <c r="F25" s="61"/>
      <c r="G25" s="194"/>
      <c r="H25" s="195"/>
      <c r="I25" s="195"/>
      <c r="J25" s="195"/>
      <c r="K25" s="196"/>
      <c r="L25" s="61"/>
      <c r="M25" s="70" t="s">
        <v>8</v>
      </c>
      <c r="N25" s="72">
        <f>N8*(1-Estimate!D$45)</f>
        <v>69.989999999999995</v>
      </c>
      <c r="O25" s="72">
        <f>O8*(1-Estimate!D46)</f>
        <v>20.100000000000001</v>
      </c>
      <c r="P25" s="72">
        <f>P8*(1-Estimate!D47)</f>
        <v>23.78</v>
      </c>
      <c r="Q25" s="72">
        <f>Q8*(1-Estimate!D48)</f>
        <v>52.49</v>
      </c>
      <c r="R25" s="236"/>
      <c r="S25" s="236"/>
      <c r="T25" s="61"/>
      <c r="U25" s="61"/>
      <c r="V25" s="61"/>
      <c r="W25" s="61"/>
      <c r="X25" s="61"/>
      <c r="Y25" s="61"/>
      <c r="Z25" s="61"/>
      <c r="AA25" s="61"/>
      <c r="AB25" s="323"/>
      <c r="AC25" s="267" t="s">
        <v>126</v>
      </c>
      <c r="AD25" s="268">
        <f>MIN(AD21:AD24)</f>
        <v>13992.999999999998</v>
      </c>
      <c r="AE25" s="268">
        <f t="shared" ref="AE25:AF25" si="11">MIN(AE21:AE24)</f>
        <v>9170</v>
      </c>
      <c r="AF25" s="268">
        <f t="shared" si="11"/>
        <v>10325</v>
      </c>
      <c r="AG25" s="268">
        <f>MIN(AG21:AG24)</f>
        <v>13992.999999999998</v>
      </c>
      <c r="AH25" s="61"/>
      <c r="AI25" s="331" t="s">
        <v>153</v>
      </c>
      <c r="AJ25" s="332">
        <f t="shared" ref="AJ25:AM27" si="12">IF(SUMPRODUCT(AJ$20:AJ$22,N$22:N$24)&gt;N$25*$H$17,0,AJ20)</f>
        <v>700</v>
      </c>
      <c r="AK25" s="332">
        <f t="shared" si="12"/>
        <v>700</v>
      </c>
      <c r="AL25" s="332">
        <f t="shared" si="12"/>
        <v>700</v>
      </c>
      <c r="AM25" s="332">
        <f t="shared" si="12"/>
        <v>700</v>
      </c>
      <c r="AN25" s="297"/>
      <c r="AO25" s="333" t="s">
        <v>57</v>
      </c>
      <c r="AP25" s="334">
        <f>AJ32+N40</f>
        <v>42.989999999999995</v>
      </c>
      <c r="AQ25" s="334">
        <f>AK32+O40</f>
        <v>25.14</v>
      </c>
      <c r="AR25" s="334">
        <f>AL32+P40</f>
        <v>39.35</v>
      </c>
      <c r="AS25" s="334">
        <f>AM32+Q40</f>
        <v>42.989999999999995</v>
      </c>
      <c r="AT25" s="335">
        <v>51.22</v>
      </c>
    </row>
    <row r="26" spans="1:46" ht="15.75" thickBot="1" x14ac:dyDescent="0.3">
      <c r="A26" s="61"/>
      <c r="B26" s="61"/>
      <c r="C26" s="61"/>
      <c r="D26" s="61"/>
      <c r="E26" s="61"/>
      <c r="F26" s="61"/>
      <c r="G26" s="194" t="s">
        <v>50</v>
      </c>
      <c r="H26" s="661"/>
      <c r="I26" s="662"/>
      <c r="J26" s="662"/>
      <c r="K26" s="663"/>
      <c r="L26" s="61"/>
      <c r="M26" s="70" t="s">
        <v>42</v>
      </c>
      <c r="N26" s="72">
        <f>N9*(1-Estimate!D$45)</f>
        <v>0.25</v>
      </c>
      <c r="O26" s="72">
        <f>O9*(1-Estimate!D46)</f>
        <v>0.05</v>
      </c>
      <c r="P26" s="72">
        <f>P9*(1-Estimate!D47)</f>
        <v>0.1</v>
      </c>
      <c r="Q26" s="72">
        <f>Q9*(1-Estimate!D48)</f>
        <v>0.25</v>
      </c>
      <c r="R26" s="236"/>
      <c r="S26" s="236"/>
      <c r="T26" s="61"/>
      <c r="U26" s="61"/>
      <c r="V26" s="61"/>
      <c r="W26" s="61"/>
      <c r="X26" s="61"/>
      <c r="Y26" s="61"/>
      <c r="Z26" s="61"/>
      <c r="AA26" s="61"/>
      <c r="AB26" s="323"/>
      <c r="AC26" s="61"/>
      <c r="AD26" s="61"/>
      <c r="AE26" s="61"/>
      <c r="AF26" s="61"/>
      <c r="AG26" s="61"/>
      <c r="AH26" s="61"/>
      <c r="AI26" s="336" t="s">
        <v>154</v>
      </c>
      <c r="AJ26" s="337">
        <f t="shared" si="12"/>
        <v>0</v>
      </c>
      <c r="AK26" s="337">
        <f t="shared" si="12"/>
        <v>0</v>
      </c>
      <c r="AL26" s="337">
        <f t="shared" si="12"/>
        <v>0</v>
      </c>
      <c r="AM26" s="337">
        <f t="shared" si="12"/>
        <v>0</v>
      </c>
      <c r="AN26" s="297"/>
      <c r="AO26" s="338" t="s">
        <v>61</v>
      </c>
      <c r="AP26" s="76">
        <f>$AT$25-AP25</f>
        <v>8.230000000000004</v>
      </c>
      <c r="AQ26" s="76">
        <f>$AT$25-AQ25</f>
        <v>26.08</v>
      </c>
      <c r="AR26" s="334">
        <f>$AT$25-AR25</f>
        <v>11.869999999999997</v>
      </c>
      <c r="AS26" s="334">
        <f>$AT$25-AS25</f>
        <v>8.230000000000004</v>
      </c>
      <c r="AT26" s="339"/>
    </row>
    <row r="27" spans="1:46" ht="19.5" thickBot="1" x14ac:dyDescent="0.35">
      <c r="A27" s="61"/>
      <c r="B27" s="61"/>
      <c r="C27" s="61"/>
      <c r="D27" s="340"/>
      <c r="E27" s="207"/>
      <c r="F27" s="61"/>
      <c r="G27" s="194" t="s">
        <v>55</v>
      </c>
      <c r="H27" s="209">
        <f>H29*E14</f>
        <v>0</v>
      </c>
      <c r="I27" s="195"/>
      <c r="J27" s="195" t="s">
        <v>136</v>
      </c>
      <c r="K27" s="196">
        <f>K29*X34</f>
        <v>0</v>
      </c>
      <c r="L27" s="61"/>
      <c r="M27" s="70" t="s">
        <v>44</v>
      </c>
      <c r="N27" s="72">
        <f>4*(1-Estimate!D$45)</f>
        <v>4</v>
      </c>
      <c r="O27" s="72">
        <f>2.05*(1-Estimate!D46)</f>
        <v>2.0499999999999998</v>
      </c>
      <c r="P27" s="282" t="s">
        <v>23</v>
      </c>
      <c r="Q27" s="72">
        <f>2*(1-Estimate!D48)</f>
        <v>2</v>
      </c>
      <c r="R27" s="236"/>
      <c r="S27" s="236"/>
      <c r="T27" s="61"/>
      <c r="U27" s="61"/>
      <c r="V27" s="61"/>
      <c r="W27" s="61"/>
      <c r="X27" s="61"/>
      <c r="Y27" s="61"/>
      <c r="Z27" s="61"/>
      <c r="AA27" s="61"/>
      <c r="AB27" s="323"/>
      <c r="AC27" s="61"/>
      <c r="AD27" s="61"/>
      <c r="AE27" s="61"/>
      <c r="AF27" s="61"/>
      <c r="AG27" s="61"/>
      <c r="AH27" s="61"/>
      <c r="AI27" s="341" t="s">
        <v>155</v>
      </c>
      <c r="AJ27" s="332">
        <f t="shared" si="12"/>
        <v>0</v>
      </c>
      <c r="AK27" s="332">
        <f t="shared" si="12"/>
        <v>0</v>
      </c>
      <c r="AL27" s="332">
        <f t="shared" si="12"/>
        <v>0</v>
      </c>
      <c r="AM27" s="332">
        <f t="shared" si="12"/>
        <v>0</v>
      </c>
      <c r="AN27" s="297"/>
      <c r="AO27" s="338" t="s">
        <v>65</v>
      </c>
      <c r="AP27" s="342">
        <f>AP26/$AT$25</f>
        <v>0.16067942210074199</v>
      </c>
      <c r="AQ27" s="342">
        <f>AQ26/$AT$25</f>
        <v>0.50917610308473249</v>
      </c>
      <c r="AR27" s="343">
        <f>AR26/$AT$25</f>
        <v>0.2317454119484576</v>
      </c>
      <c r="AS27" s="343">
        <f>AS26/$AT$25</f>
        <v>0.16067942210074199</v>
      </c>
      <c r="AT27" s="339"/>
    </row>
    <row r="28" spans="1:46" ht="19.5" thickBot="1" x14ac:dyDescent="0.35">
      <c r="A28" s="61"/>
      <c r="B28" s="61"/>
      <c r="C28" s="61"/>
      <c r="D28" s="344" t="s">
        <v>27</v>
      </c>
      <c r="E28" s="207">
        <f>Estimate!D15</f>
        <v>1000</v>
      </c>
      <c r="F28" s="61"/>
      <c r="G28" s="194" t="s">
        <v>58</v>
      </c>
      <c r="H28" s="345">
        <f>E15</f>
        <v>0</v>
      </c>
      <c r="I28" s="195"/>
      <c r="J28" s="61" t="s">
        <v>137</v>
      </c>
      <c r="K28" s="318">
        <f>IF(H29=0,0,K27/H29)</f>
        <v>0</v>
      </c>
      <c r="L28" s="61"/>
      <c r="M28" s="281"/>
      <c r="N28" s="61"/>
      <c r="O28" s="61"/>
      <c r="P28" s="61"/>
      <c r="Q28" s="61"/>
      <c r="R28" s="61"/>
      <c r="S28" s="61"/>
      <c r="T28" s="61"/>
      <c r="U28" s="61"/>
      <c r="V28" s="61"/>
      <c r="W28" s="61"/>
      <c r="X28" s="61"/>
      <c r="Y28" s="61"/>
      <c r="Z28" s="61"/>
      <c r="AA28" s="61"/>
      <c r="AB28" s="323"/>
      <c r="AC28" s="61"/>
      <c r="AD28" s="61"/>
      <c r="AE28" s="61"/>
      <c r="AF28" s="61"/>
      <c r="AG28" s="61"/>
      <c r="AH28" s="61"/>
      <c r="AI28" s="346" t="s">
        <v>147</v>
      </c>
      <c r="AJ28" s="347">
        <f>IF(SUMPRODUCT(AJ20:AJ22,N22:N24)&gt;N25*$H$17,$H$17+AJ23,AJ23)</f>
        <v>0</v>
      </c>
      <c r="AK28" s="347">
        <f t="shared" ref="AK28:AL28" si="13">IF(SUMPRODUCT(AK20:AK22,O22:O24)&gt;O25*$H$17,$H$17+AK23,AK23)</f>
        <v>0</v>
      </c>
      <c r="AL28" s="347">
        <f t="shared" si="13"/>
        <v>0</v>
      </c>
      <c r="AM28" s="347">
        <f>IF(SUMPRODUCT(AM20:AM22,Q22:Q24)&gt;Q25*$H$17,$H$17+AM23,AM23)</f>
        <v>0</v>
      </c>
      <c r="AN28" s="297"/>
      <c r="AO28" s="348"/>
      <c r="AP28" s="195"/>
      <c r="AQ28" s="195"/>
      <c r="AR28" s="195"/>
      <c r="AS28" s="195"/>
      <c r="AT28" s="196"/>
    </row>
    <row r="29" spans="1:46" ht="16.5" customHeight="1" thickBot="1" x14ac:dyDescent="0.4">
      <c r="A29" s="61"/>
      <c r="B29" s="61"/>
      <c r="C29" s="61"/>
      <c r="D29" s="349" t="s">
        <v>28</v>
      </c>
      <c r="E29" s="247"/>
      <c r="F29" s="350"/>
      <c r="G29" s="208" t="s">
        <v>62</v>
      </c>
      <c r="H29" s="351">
        <f>E9-H30-H31</f>
        <v>700</v>
      </c>
      <c r="I29" s="195"/>
      <c r="J29" s="195" t="s">
        <v>59</v>
      </c>
      <c r="K29" s="219">
        <f>H27*(1+H28)</f>
        <v>0</v>
      </c>
      <c r="L29" s="61"/>
      <c r="M29" s="281"/>
      <c r="N29" s="61"/>
      <c r="O29" s="61"/>
      <c r="P29" s="61"/>
      <c r="Q29" s="61"/>
      <c r="R29" s="61"/>
      <c r="S29" s="61"/>
      <c r="T29" s="61"/>
      <c r="U29" s="61"/>
      <c r="V29" s="61"/>
      <c r="W29" s="61"/>
      <c r="X29" s="61"/>
      <c r="Y29" s="61"/>
      <c r="Z29" s="61"/>
      <c r="AA29" s="61"/>
      <c r="AB29" s="352"/>
      <c r="AC29" s="61"/>
      <c r="AD29" s="61"/>
      <c r="AE29" s="61"/>
      <c r="AF29" s="61"/>
      <c r="AG29" s="61"/>
      <c r="AH29" s="61"/>
      <c r="AI29" s="353" t="s">
        <v>43</v>
      </c>
      <c r="AJ29" s="354">
        <v>0</v>
      </c>
      <c r="AK29" s="354">
        <v>0</v>
      </c>
      <c r="AL29" s="354">
        <v>0</v>
      </c>
      <c r="AM29" s="354">
        <v>0</v>
      </c>
      <c r="AN29" s="297"/>
      <c r="AO29" s="355" t="s">
        <v>69</v>
      </c>
      <c r="AP29" s="356" t="s">
        <v>6</v>
      </c>
      <c r="AQ29" s="356" t="s">
        <v>13</v>
      </c>
      <c r="AR29" s="356" t="s">
        <v>7</v>
      </c>
      <c r="AS29" s="356" t="s">
        <v>14</v>
      </c>
      <c r="AT29" s="357" t="s">
        <v>54</v>
      </c>
    </row>
    <row r="30" spans="1:46" ht="18.75" x14ac:dyDescent="0.3">
      <c r="A30" s="61"/>
      <c r="B30" s="61"/>
      <c r="C30" s="61"/>
      <c r="D30" s="193"/>
      <c r="E30" s="61"/>
      <c r="F30" s="358"/>
      <c r="G30" s="208" t="s">
        <v>172</v>
      </c>
      <c r="H30" s="351">
        <f>E16</f>
        <v>0</v>
      </c>
      <c r="I30" s="195"/>
      <c r="J30" s="195" t="s">
        <v>63</v>
      </c>
      <c r="K30" s="359">
        <f>IF( H29=0, 0, K29/H29)</f>
        <v>0</v>
      </c>
      <c r="L30" s="61"/>
      <c r="M30" s="281"/>
      <c r="N30" s="61"/>
      <c r="O30" s="61"/>
      <c r="P30" s="61"/>
      <c r="Q30" s="61"/>
      <c r="R30" s="61"/>
      <c r="S30" s="61"/>
      <c r="T30" s="61"/>
      <c r="U30" s="61"/>
      <c r="V30" s="61"/>
      <c r="W30" s="61"/>
      <c r="X30" s="61"/>
      <c r="Y30" s="61"/>
      <c r="Z30" s="61"/>
      <c r="AA30" s="61"/>
      <c r="AB30" s="352"/>
      <c r="AC30" s="61"/>
      <c r="AD30" s="61"/>
      <c r="AE30" s="61"/>
      <c r="AF30" s="61"/>
      <c r="AG30" s="61"/>
      <c r="AH30" s="61"/>
      <c r="AI30" s="305"/>
      <c r="AJ30" s="317"/>
      <c r="AK30" s="317"/>
      <c r="AL30" s="360"/>
      <c r="AM30" s="317"/>
      <c r="AN30" s="297"/>
      <c r="AO30" s="338" t="s">
        <v>71</v>
      </c>
      <c r="AP30" s="334">
        <f>AJ32+AJ49</f>
        <v>26.99</v>
      </c>
      <c r="AQ30" s="334">
        <f>AK32+AK49</f>
        <v>20.149999999999999</v>
      </c>
      <c r="AR30" s="334">
        <f>AL32+AL49</f>
        <v>24.75</v>
      </c>
      <c r="AS30" s="334">
        <f>AM32+AM49</f>
        <v>36.989999999999995</v>
      </c>
      <c r="AT30" s="335">
        <v>51.22</v>
      </c>
    </row>
    <row r="31" spans="1:46" x14ac:dyDescent="0.25">
      <c r="A31" s="61"/>
      <c r="B31" s="61"/>
      <c r="C31" s="61"/>
      <c r="D31" s="61"/>
      <c r="E31" s="61"/>
      <c r="F31" s="61"/>
      <c r="G31" s="208" t="s">
        <v>170</v>
      </c>
      <c r="H31" s="351">
        <f>Estimate!D32</f>
        <v>0</v>
      </c>
      <c r="I31" s="195"/>
      <c r="J31" s="195"/>
      <c r="K31" s="359"/>
      <c r="L31" s="61"/>
      <c r="M31" s="281"/>
      <c r="N31" s="61"/>
      <c r="O31" s="61"/>
      <c r="P31" s="61"/>
      <c r="Q31" s="61"/>
      <c r="R31" s="61"/>
      <c r="S31" s="61"/>
      <c r="T31" s="61"/>
      <c r="U31" s="61"/>
      <c r="V31" s="61"/>
      <c r="W31" s="61"/>
      <c r="X31" s="61"/>
      <c r="Y31" s="61"/>
      <c r="Z31" s="61"/>
      <c r="AA31" s="61"/>
      <c r="AB31" s="352"/>
      <c r="AC31" s="61"/>
      <c r="AD31" s="61"/>
      <c r="AE31" s="61"/>
      <c r="AF31" s="61"/>
      <c r="AG31" s="61"/>
      <c r="AH31" s="61"/>
      <c r="AI31" s="305" t="s">
        <v>45</v>
      </c>
      <c r="AJ31" s="361">
        <f>SUMPRODUCT(AJ25:AJ28,N22:N25)+AD20</f>
        <v>13992.999999999998</v>
      </c>
      <c r="AK31" s="361">
        <f t="shared" ref="AK31:AM31" si="14">SUMPRODUCT(AK25:AK28,O22:O25)+AE20</f>
        <v>9170</v>
      </c>
      <c r="AL31" s="361">
        <f t="shared" si="14"/>
        <v>10325</v>
      </c>
      <c r="AM31" s="361">
        <f t="shared" si="14"/>
        <v>13992.999999999998</v>
      </c>
      <c r="AN31" s="312"/>
      <c r="AO31" s="338" t="s">
        <v>72</v>
      </c>
      <c r="AP31" s="362">
        <f>$AT$25-AP30</f>
        <v>24.23</v>
      </c>
      <c r="AQ31" s="362">
        <f>$AT$25-AQ30</f>
        <v>31.07</v>
      </c>
      <c r="AR31" s="362">
        <f>$AT$25-AR30</f>
        <v>26.47</v>
      </c>
      <c r="AS31" s="362">
        <f>$AT$25-AS30</f>
        <v>14.230000000000004</v>
      </c>
      <c r="AT31" s="339"/>
    </row>
    <row r="32" spans="1:46" ht="19.5" thickBot="1" x14ac:dyDescent="0.35">
      <c r="A32" s="61"/>
      <c r="B32" s="61"/>
      <c r="C32" s="61"/>
      <c r="D32" s="263" t="s">
        <v>156</v>
      </c>
      <c r="E32" s="358" t="str">
        <f>Estimate!D43</f>
        <v>No</v>
      </c>
      <c r="F32" s="61"/>
      <c r="G32" s="194" t="s">
        <v>66</v>
      </c>
      <c r="H32" s="351">
        <f>E15*E9*E14</f>
        <v>0</v>
      </c>
      <c r="I32" s="195"/>
      <c r="J32" s="195"/>
      <c r="K32" s="249" t="str">
        <f>IF(K30&lt;0.05, "AVG LESS THAN 50MB", " ")</f>
        <v>AVG LESS THAN 50MB</v>
      </c>
      <c r="L32" s="61"/>
      <c r="M32" s="281"/>
      <c r="N32" s="61"/>
      <c r="O32" s="61"/>
      <c r="P32" s="61"/>
      <c r="Q32" s="61"/>
      <c r="R32" s="61"/>
      <c r="S32" s="61"/>
      <c r="T32" s="61"/>
      <c r="U32" s="61"/>
      <c r="V32" s="61"/>
      <c r="W32" s="61"/>
      <c r="X32" s="61"/>
      <c r="Y32" s="61"/>
      <c r="Z32" s="61"/>
      <c r="AA32" s="61"/>
      <c r="AB32" s="352"/>
      <c r="AC32" s="61"/>
      <c r="AD32" s="61"/>
      <c r="AE32" s="61"/>
      <c r="AF32" s="61"/>
      <c r="AG32" s="61"/>
      <c r="AH32" s="61"/>
      <c r="AI32" s="305" t="s">
        <v>46</v>
      </c>
      <c r="AJ32" s="363">
        <f>AJ31/($H17+$H18+$H$19)</f>
        <v>19.989999999999998</v>
      </c>
      <c r="AK32" s="363">
        <f t="shared" ref="AK32:AL32" si="15">AK31/($H17+$H18+$H$19)</f>
        <v>13.1</v>
      </c>
      <c r="AL32" s="363">
        <f t="shared" si="15"/>
        <v>14.75</v>
      </c>
      <c r="AM32" s="363">
        <f>AM31/($H17+$H18+$H$19)</f>
        <v>19.989999999999998</v>
      </c>
      <c r="AN32" s="312"/>
      <c r="AO32" s="364" t="s">
        <v>73</v>
      </c>
      <c r="AP32" s="365">
        <f>AP31/$AT$25</f>
        <v>0.47305739945333858</v>
      </c>
      <c r="AQ32" s="365">
        <f>AQ31/$AT$25</f>
        <v>0.60659898477157359</v>
      </c>
      <c r="AR32" s="365">
        <f>AR31/$AT$25</f>
        <v>0.51679031628270211</v>
      </c>
      <c r="AS32" s="365">
        <f>AS31/$AT$25</f>
        <v>0.27782116360796572</v>
      </c>
      <c r="AT32" s="366"/>
    </row>
    <row r="33" spans="1:46" ht="15.75" thickBot="1" x14ac:dyDescent="0.3">
      <c r="A33" s="61"/>
      <c r="B33" s="61"/>
      <c r="C33" s="61"/>
      <c r="D33" s="281" t="s">
        <v>109</v>
      </c>
      <c r="E33" s="61"/>
      <c r="F33" s="61"/>
      <c r="G33" s="273" t="s">
        <v>70</v>
      </c>
      <c r="H33" s="367">
        <f>E17</f>
        <v>0</v>
      </c>
      <c r="I33" s="275"/>
      <c r="J33" s="275"/>
      <c r="K33" s="276"/>
      <c r="L33" s="61"/>
      <c r="M33" s="281"/>
      <c r="N33" s="61"/>
      <c r="O33" s="61"/>
      <c r="P33" s="61"/>
      <c r="Q33" s="61"/>
      <c r="R33" s="61"/>
      <c r="S33" s="61"/>
      <c r="T33" s="61"/>
      <c r="U33" s="61"/>
      <c r="V33" s="61"/>
      <c r="W33" s="61"/>
      <c r="X33" s="61"/>
      <c r="Y33" s="61"/>
      <c r="Z33" s="61"/>
      <c r="AA33" s="61"/>
      <c r="AB33" s="352"/>
      <c r="AC33" s="61"/>
      <c r="AD33" s="61"/>
      <c r="AE33" s="61"/>
      <c r="AF33" s="61"/>
      <c r="AG33" s="61"/>
      <c r="AH33" s="61"/>
      <c r="AI33" s="75"/>
      <c r="AJ33" s="312"/>
      <c r="AK33" s="312"/>
      <c r="AL33" s="312"/>
      <c r="AM33" s="312"/>
      <c r="AN33" s="312"/>
      <c r="AO33" s="61"/>
      <c r="AP33" s="61"/>
      <c r="AQ33" s="61"/>
      <c r="AR33" s="61"/>
      <c r="AS33" s="61"/>
      <c r="AT33" s="61"/>
    </row>
    <row r="34" spans="1:46" ht="15.75" thickBot="1" x14ac:dyDescent="0.3">
      <c r="A34" s="61"/>
      <c r="B34" s="61"/>
      <c r="C34" s="61"/>
      <c r="D34" s="61"/>
      <c r="E34" s="61"/>
      <c r="F34" s="61"/>
      <c r="G34" s="281"/>
      <c r="H34" s="79"/>
      <c r="I34" s="61"/>
      <c r="J34" s="61"/>
      <c r="K34" s="61"/>
      <c r="L34" s="61"/>
      <c r="M34" s="70" t="s">
        <v>51</v>
      </c>
      <c r="N34" s="70" t="s">
        <v>6</v>
      </c>
      <c r="O34" s="70" t="s">
        <v>13</v>
      </c>
      <c r="P34" s="70" t="s">
        <v>7</v>
      </c>
      <c r="Q34" s="70" t="s">
        <v>34</v>
      </c>
      <c r="R34" s="61"/>
      <c r="S34" s="61"/>
      <c r="T34" s="352"/>
      <c r="U34" s="352"/>
      <c r="V34" s="323"/>
      <c r="W34" s="368" t="s">
        <v>130</v>
      </c>
      <c r="X34" s="369">
        <v>1000</v>
      </c>
      <c r="Y34" s="368" t="s">
        <v>131</v>
      </c>
      <c r="Z34" s="323"/>
      <c r="AA34" s="323"/>
      <c r="AB34" s="370"/>
      <c r="AC34" s="658" t="s">
        <v>49</v>
      </c>
      <c r="AD34" s="659"/>
      <c r="AE34" s="659"/>
      <c r="AF34" s="659"/>
      <c r="AG34" s="660"/>
      <c r="AH34" s="61"/>
      <c r="AI34" s="658" t="s">
        <v>49</v>
      </c>
      <c r="AJ34" s="659"/>
      <c r="AK34" s="659"/>
      <c r="AL34" s="659"/>
      <c r="AM34" s="660"/>
      <c r="AN34" s="61"/>
      <c r="AO34" s="61" t="s">
        <v>75</v>
      </c>
      <c r="AP34" s="371">
        <f>$H$29*AP25*12</f>
        <v>361115.99999999994</v>
      </c>
      <c r="AQ34" s="371">
        <f>$H$29*AQ25*12</f>
        <v>211176</v>
      </c>
      <c r="AR34" s="371">
        <f>$H$29*AR25*12</f>
        <v>330540</v>
      </c>
      <c r="AS34" s="371">
        <f>$H$29*AS25*12</f>
        <v>361115.99999999994</v>
      </c>
      <c r="AT34" s="61"/>
    </row>
    <row r="35" spans="1:46" ht="15.75" thickBot="1" x14ac:dyDescent="0.3">
      <c r="A35" s="61"/>
      <c r="B35" s="61"/>
      <c r="C35" s="61"/>
      <c r="D35" s="372" t="s">
        <v>166</v>
      </c>
      <c r="E35" s="61">
        <v>100</v>
      </c>
      <c r="F35" s="61"/>
      <c r="G35" s="281"/>
      <c r="H35" s="79"/>
      <c r="I35" s="61"/>
      <c r="J35" s="61"/>
      <c r="K35" s="61"/>
      <c r="L35" s="61"/>
      <c r="M35" s="70" t="s">
        <v>139</v>
      </c>
      <c r="N35" s="334">
        <f>'BPA List Pricing'!C15*(1-Estimate!D$45)</f>
        <v>2.99</v>
      </c>
      <c r="O35" s="334">
        <f>'BPA List Pricing'!D15*(1-Estimate!D46)</f>
        <v>0</v>
      </c>
      <c r="P35" s="334">
        <f>'BPA List Pricing'!E15*(1-Estimate!D47)</f>
        <v>0</v>
      </c>
      <c r="Q35" s="334">
        <f>'BPA List Pricing'!F15*(1-Estimate!D48)</f>
        <v>20</v>
      </c>
      <c r="R35" s="61"/>
      <c r="S35" s="61"/>
      <c r="T35" s="352"/>
      <c r="U35" s="680" t="s">
        <v>129</v>
      </c>
      <c r="V35" s="681"/>
      <c r="W35" s="681"/>
      <c r="X35" s="681"/>
      <c r="Y35" s="681"/>
      <c r="Z35" s="681"/>
      <c r="AA35" s="682"/>
      <c r="AB35" s="370"/>
      <c r="AC35" s="70" t="s">
        <v>52</v>
      </c>
      <c r="AD35" s="70" t="s">
        <v>6</v>
      </c>
      <c r="AE35" s="70" t="s">
        <v>13</v>
      </c>
      <c r="AF35" s="70" t="s">
        <v>7</v>
      </c>
      <c r="AG35" s="70" t="s">
        <v>34</v>
      </c>
      <c r="AH35" s="61"/>
      <c r="AI35" s="70" t="s">
        <v>52</v>
      </c>
      <c r="AJ35" s="70" t="s">
        <v>6</v>
      </c>
      <c r="AK35" s="70" t="s">
        <v>13</v>
      </c>
      <c r="AL35" s="70" t="s">
        <v>7</v>
      </c>
      <c r="AM35" s="70" t="s">
        <v>34</v>
      </c>
      <c r="AN35" s="61"/>
      <c r="AO35" s="61"/>
      <c r="AP35" s="61"/>
      <c r="AQ35" s="61"/>
      <c r="AR35" s="61"/>
      <c r="AS35" s="61"/>
      <c r="AT35" s="61"/>
    </row>
    <row r="36" spans="1:46" ht="15.75" thickBot="1" x14ac:dyDescent="0.3">
      <c r="A36" s="61"/>
      <c r="B36" s="61"/>
      <c r="C36" s="61"/>
      <c r="D36" s="372" t="s">
        <v>167</v>
      </c>
      <c r="E36" s="61">
        <v>0.05</v>
      </c>
      <c r="F36" s="61"/>
      <c r="G36" s="281"/>
      <c r="H36" s="79"/>
      <c r="I36" s="61"/>
      <c r="J36" s="61"/>
      <c r="K36" s="61"/>
      <c r="L36" s="61"/>
      <c r="M36" s="70" t="s">
        <v>108</v>
      </c>
      <c r="N36" s="334">
        <f>'BPA List Pricing'!C16*(1-Estimate!D$45)</f>
        <v>0.3</v>
      </c>
      <c r="O36" s="334">
        <f>'BPA List Pricing'!D16*(1-Estimate!D46)</f>
        <v>2.02</v>
      </c>
      <c r="P36" s="334">
        <f>'BPA List Pricing'!E16*(1-Estimate!D47)</f>
        <v>1.99</v>
      </c>
      <c r="Q36" s="334">
        <f>'BPA List Pricing'!F16*(1-Estimate!D48)</f>
        <v>0.5</v>
      </c>
      <c r="R36" s="61"/>
      <c r="S36" s="61"/>
      <c r="T36" s="352"/>
      <c r="U36" s="373">
        <v>50</v>
      </c>
      <c r="V36" s="656">
        <v>50500</v>
      </c>
      <c r="W36" s="657"/>
      <c r="X36" s="654" t="s">
        <v>132</v>
      </c>
      <c r="Y36" s="655"/>
      <c r="Z36" s="651" t="s">
        <v>133</v>
      </c>
      <c r="AA36" s="653"/>
      <c r="AB36" s="370"/>
      <c r="AC36" s="70" t="s">
        <v>149</v>
      </c>
      <c r="AD36" s="435">
        <f>$B$8*(N35+$B$9*N36)</f>
        <v>0</v>
      </c>
      <c r="AE36" s="435">
        <f t="shared" ref="AE36:AG36" si="16">$B$8*(O35+$B$9*O36)</f>
        <v>0</v>
      </c>
      <c r="AF36" s="435">
        <f t="shared" si="16"/>
        <v>0</v>
      </c>
      <c r="AG36" s="435">
        <f t="shared" si="16"/>
        <v>0</v>
      </c>
      <c r="AH36" s="61"/>
      <c r="AI36" s="70" t="s">
        <v>151</v>
      </c>
      <c r="AJ36" s="374">
        <f>IF(AD41=AD36,$H$29,0)</f>
        <v>0</v>
      </c>
      <c r="AK36" s="374">
        <f>IF(AE41=AE36,$H$29,0)</f>
        <v>0</v>
      </c>
      <c r="AL36" s="374">
        <f>IF(AF41=AF36,$H$29,0)</f>
        <v>0</v>
      </c>
      <c r="AM36" s="374">
        <f>IF(AG41=AG36,$H$29,0)</f>
        <v>0</v>
      </c>
      <c r="AN36" s="375"/>
      <c r="AO36" s="671" t="s">
        <v>78</v>
      </c>
      <c r="AP36" s="672"/>
      <c r="AQ36" s="672"/>
      <c r="AR36" s="672"/>
      <c r="AS36" s="672"/>
      <c r="AT36" s="673"/>
    </row>
    <row r="37" spans="1:46" ht="15.75" thickBot="1" x14ac:dyDescent="0.3">
      <c r="A37" s="61"/>
      <c r="B37" s="61"/>
      <c r="C37" s="61"/>
      <c r="D37" s="372" t="s">
        <v>168</v>
      </c>
      <c r="E37" s="61">
        <v>0.05</v>
      </c>
      <c r="F37" s="61"/>
      <c r="G37" s="281"/>
      <c r="H37" s="79"/>
      <c r="I37" s="61"/>
      <c r="J37" s="61"/>
      <c r="K37" s="61"/>
      <c r="L37" s="61"/>
      <c r="M37" s="70" t="s">
        <v>3</v>
      </c>
      <c r="N37" s="334">
        <f>'BPA List Pricing'!C17*(1-Estimate!D$45)</f>
        <v>7</v>
      </c>
      <c r="O37" s="334">
        <f>'BPA List Pricing'!D17*(1-Estimate!D46)</f>
        <v>7.0499999999999989</v>
      </c>
      <c r="P37" s="334">
        <f>'BPA List Pricing'!E17*(1-Estimate!D47)</f>
        <v>10</v>
      </c>
      <c r="Q37" s="334">
        <f>'BPA List Pricing'!F17*(1-Estimate!D48)</f>
        <v>17</v>
      </c>
      <c r="R37" s="61"/>
      <c r="S37" s="61"/>
      <c r="T37" s="352"/>
      <c r="U37" s="373">
        <v>50</v>
      </c>
      <c r="V37" s="376">
        <v>50</v>
      </c>
      <c r="W37" s="376">
        <v>500</v>
      </c>
      <c r="X37" s="376">
        <v>50</v>
      </c>
      <c r="Y37" s="376" t="s">
        <v>134</v>
      </c>
      <c r="Z37" s="376">
        <v>500</v>
      </c>
      <c r="AA37" s="376" t="s">
        <v>134</v>
      </c>
      <c r="AB37" s="370"/>
      <c r="AC37" s="70" t="s">
        <v>140</v>
      </c>
      <c r="AD37" s="243">
        <f>IF($U$40&lt;&gt;0,$U$40*N37,"NA")</f>
        <v>4900</v>
      </c>
      <c r="AE37" s="243">
        <f>IF($U$40&lt;&gt;0,$U$40*O37,"NA")</f>
        <v>4934.9999999999991</v>
      </c>
      <c r="AF37" s="243">
        <f>IF($U$40&lt;&gt;0,$U$40*P37,"NA")</f>
        <v>7000</v>
      </c>
      <c r="AG37" s="243">
        <f>IF($U$40&lt;&gt;0,$U$40*Q37,"NA")</f>
        <v>11900</v>
      </c>
      <c r="AH37" s="61"/>
      <c r="AI37" s="70" t="s">
        <v>56</v>
      </c>
      <c r="AJ37" s="243">
        <f>IF(AD41=AD37,$U$40,IF(AD41=AD38,$V$40,IF(AD41=AD39,$X$40,0)))</f>
        <v>700</v>
      </c>
      <c r="AK37" s="243">
        <f>IF(AE41=AE37,$U$40,IF(AE41=AE38,$V$40,IF(AE41=AE39,$X$40,0)))</f>
        <v>700</v>
      </c>
      <c r="AL37" s="243">
        <f>IF(AF41=AF37,$U$40,IF(AF41=AF38,$V$40,IF(AF41=AF39,$X$40,0)))</f>
        <v>700</v>
      </c>
      <c r="AM37" s="243">
        <f>IF(AG41=AG37,$U$40,IF(AG41=AG38,$V$40,IF(AG41=AG39,$X$40,0)))</f>
        <v>700</v>
      </c>
      <c r="AN37" s="75"/>
      <c r="AO37" s="67" t="s">
        <v>81</v>
      </c>
      <c r="AP37" s="377" t="s">
        <v>6</v>
      </c>
      <c r="AQ37" s="377" t="s">
        <v>13</v>
      </c>
      <c r="AR37" s="377" t="s">
        <v>7</v>
      </c>
      <c r="AS37" s="377" t="s">
        <v>14</v>
      </c>
      <c r="AT37" s="378" t="s">
        <v>54</v>
      </c>
    </row>
    <row r="38" spans="1:46" ht="17.25" customHeight="1" thickBot="1" x14ac:dyDescent="0.3">
      <c r="A38" s="61"/>
      <c r="B38" s="61"/>
      <c r="C38" s="61"/>
      <c r="D38" s="61"/>
      <c r="E38" s="61"/>
      <c r="F38" s="61"/>
      <c r="G38" s="281"/>
      <c r="H38" s="79"/>
      <c r="I38" s="61"/>
      <c r="J38" s="61"/>
      <c r="K38" s="61"/>
      <c r="L38" s="61"/>
      <c r="M38" s="70" t="s">
        <v>4</v>
      </c>
      <c r="N38" s="334">
        <f>'BPA List Pricing'!C18*(1-Estimate!D$45)</f>
        <v>19</v>
      </c>
      <c r="O38" s="334">
        <f>'BPA List Pricing'!D18*(1-Estimate!D46)</f>
        <v>7.0499999999999989</v>
      </c>
      <c r="P38" s="334">
        <f>'BPA List Pricing'!E18*(1-Estimate!D47)</f>
        <v>10</v>
      </c>
      <c r="Q38" s="334">
        <f>'BPA List Pricing'!F18*(1-Estimate!D48)</f>
        <v>19</v>
      </c>
      <c r="R38" s="61"/>
      <c r="S38" s="61"/>
      <c r="T38" s="352" t="s">
        <v>135</v>
      </c>
      <c r="U38" s="379"/>
      <c r="V38" s="380">
        <f>10/9*(H29-K27/500)</f>
        <v>777.77777777777783</v>
      </c>
      <c r="W38" s="381"/>
      <c r="X38" s="380">
        <f>X34/(X34-10)*(H29-K27/(5*X34))</f>
        <v>707.07070707070716</v>
      </c>
      <c r="Y38" s="381"/>
      <c r="Z38" s="382">
        <f>X34/(X34-100)*(H29-K27/(5*X34))</f>
        <v>777.77777777777783</v>
      </c>
      <c r="AA38" s="381"/>
      <c r="AB38" s="195"/>
      <c r="AC38" s="70" t="s">
        <v>141</v>
      </c>
      <c r="AD38" s="243" t="str">
        <f>IF($V$40*N37+$W$40*N38&lt;&gt;0,$V$40*N37+$W$40*N38,"NA")</f>
        <v>NA</v>
      </c>
      <c r="AE38" s="243" t="str">
        <f>IF($V$40*O37+$W$40*O38&lt;&gt;0,$V$40*O37+$W$40*O38,"NA")</f>
        <v>NA</v>
      </c>
      <c r="AF38" s="243" t="str">
        <f>IF($V$40*P37+$W$40*P38&lt;&gt;0,$V$40*P37+$W$40*P38,"NA")</f>
        <v>NA</v>
      </c>
      <c r="AG38" s="243" t="str">
        <f>IF($V$40*Q37+$W$40*Q38&lt;&gt;0,$V$40*Q37+$W$40*Q38,"NA")</f>
        <v>NA</v>
      </c>
      <c r="AH38" s="61"/>
      <c r="AI38" s="70" t="s">
        <v>60</v>
      </c>
      <c r="AJ38" s="243">
        <f>IF(AD41=AD38,$W$40,IF(AD41=AD40,$Z$40,0))</f>
        <v>0</v>
      </c>
      <c r="AK38" s="243">
        <f>IF(AE41=AE38,$W$40,IF(AE41=AE40,$Z$40,0))</f>
        <v>0</v>
      </c>
      <c r="AL38" s="243">
        <f>IF(AF41=AF38,$W$40,IF(AF41=AF40,$Z$40,0))</f>
        <v>0</v>
      </c>
      <c r="AM38" s="243">
        <f>IF(AG41=AG38,$W$40,IF(AG41=AG40,$Z$40,0))</f>
        <v>0</v>
      </c>
      <c r="AN38" s="297"/>
      <c r="AO38" s="333" t="s">
        <v>82</v>
      </c>
      <c r="AP38" s="334">
        <f>N60</f>
        <v>27.99</v>
      </c>
      <c r="AQ38" s="334">
        <f>O60</f>
        <v>27.2</v>
      </c>
      <c r="AR38" s="334">
        <f>P60</f>
        <v>36.9</v>
      </c>
      <c r="AS38" s="334">
        <f>Q60</f>
        <v>34.99</v>
      </c>
      <c r="AT38" s="335">
        <v>0</v>
      </c>
    </row>
    <row r="39" spans="1:46" ht="15.75" thickBot="1" x14ac:dyDescent="0.3">
      <c r="A39" s="61"/>
      <c r="B39" s="61"/>
      <c r="C39" s="61"/>
      <c r="D39" s="61"/>
      <c r="E39" s="61"/>
      <c r="F39" s="61"/>
      <c r="G39" s="383" t="s">
        <v>76</v>
      </c>
      <c r="H39" s="661" t="s">
        <v>31</v>
      </c>
      <c r="I39" s="662"/>
      <c r="J39" s="662"/>
      <c r="K39" s="663"/>
      <c r="L39" s="61"/>
      <c r="M39" s="70" t="s">
        <v>5</v>
      </c>
      <c r="N39" s="334">
        <f>'BPA List Pricing'!C19*(1-Estimate!D$45)</f>
        <v>18</v>
      </c>
      <c r="O39" s="334">
        <f>'BPA List Pricing'!D19*(1-Estimate!D46)</f>
        <v>9.3149999999999995</v>
      </c>
      <c r="P39" s="334">
        <f>'BPA List Pricing'!E19*(1-Estimate!D47)</f>
        <v>20</v>
      </c>
      <c r="Q39" s="334">
        <f>'BPA List Pricing'!F19*(1-Estimate!D48)</f>
        <v>20</v>
      </c>
      <c r="R39" s="61"/>
      <c r="S39" s="61"/>
      <c r="T39" s="352" t="s">
        <v>121</v>
      </c>
      <c r="U39" s="370"/>
      <c r="V39" s="384">
        <f>ROUNDDOWN(V38,0)</f>
        <v>777</v>
      </c>
      <c r="W39" s="385">
        <f>H29-V39</f>
        <v>-77</v>
      </c>
      <c r="X39" s="386">
        <f>ROUNDDOWN(X38,0)</f>
        <v>707</v>
      </c>
      <c r="Y39" s="385">
        <f>H29-X39</f>
        <v>-7</v>
      </c>
      <c r="Z39" s="387">
        <f>ROUNDDOWN(Z38,0)</f>
        <v>777</v>
      </c>
      <c r="AA39" s="385">
        <f>H29-Z39</f>
        <v>-77</v>
      </c>
      <c r="AB39" s="195"/>
      <c r="AC39" s="70" t="s">
        <v>142</v>
      </c>
      <c r="AD39" s="243" t="str">
        <f>IF($E$32="No",IF($X$40*N37+$Y$40*N39&lt;&gt;0,$X$40*N37+$Y$40*N39,"NA"),"NA")</f>
        <v>NA</v>
      </c>
      <c r="AE39" s="243" t="str">
        <f>IF($E$32="No",IF($X$40*O37+$Y$40*O39&lt;&gt;0,$X$40*O37+$Y$40*O39,"NA"),"NA")</f>
        <v>NA</v>
      </c>
      <c r="AF39" s="243" t="str">
        <f>IF($E$32="No",IF($X$40*P37+$Y$40*P39&lt;&gt;0,$X$40*P37+$Y$40*P39,"NA"),"NA")</f>
        <v>NA</v>
      </c>
      <c r="AG39" s="243" t="str">
        <f>IF($E$32="No",IF($X$40*Q37+$Y$40*Q39&lt;&gt;0,$X$40*Q37+$Y$40*Q39,"NA"),"NA")</f>
        <v>NA</v>
      </c>
      <c r="AH39" s="61"/>
      <c r="AI39" s="70" t="s">
        <v>64</v>
      </c>
      <c r="AJ39" s="243">
        <f>IF(AD41=AD39,$Y$40,IF(AD41=AD40,$AA$40,0))</f>
        <v>0</v>
      </c>
      <c r="AK39" s="243">
        <f>IF(AE41=AE39,$Y$40,IF(AE41=AE40,$AA$40,0))</f>
        <v>0</v>
      </c>
      <c r="AL39" s="243">
        <f>IF(AF41=AF39,$Y$40,IF(AF41=AF40,$AA$40,0))</f>
        <v>0</v>
      </c>
      <c r="AM39" s="243">
        <f>IF(AG41=AG39,$Y$40,IF(AG41=AG40,$AA$40,0))</f>
        <v>0</v>
      </c>
      <c r="AN39" s="297"/>
      <c r="AO39" s="338" t="s">
        <v>72</v>
      </c>
      <c r="AP39" s="76">
        <f>$AT$38-AP38</f>
        <v>-27.99</v>
      </c>
      <c r="AQ39" s="76">
        <f>$AT$38-AQ38</f>
        <v>-27.2</v>
      </c>
      <c r="AR39" s="76">
        <f>$AT$38-AR38</f>
        <v>-36.9</v>
      </c>
      <c r="AS39" s="76">
        <f>$AT$38-AS38</f>
        <v>-34.99</v>
      </c>
      <c r="AT39" s="339"/>
    </row>
    <row r="40" spans="1:46" ht="15.75" thickBot="1" x14ac:dyDescent="0.3">
      <c r="A40" s="61"/>
      <c r="B40" s="61"/>
      <c r="C40" s="61"/>
      <c r="D40" s="61"/>
      <c r="E40" s="61"/>
      <c r="F40" s="61"/>
      <c r="G40" s="194" t="s">
        <v>79</v>
      </c>
      <c r="H40" s="195"/>
      <c r="I40" s="195"/>
      <c r="J40" s="61"/>
      <c r="K40" s="61"/>
      <c r="L40" s="61"/>
      <c r="M40" s="70" t="s">
        <v>8</v>
      </c>
      <c r="N40" s="334">
        <f>'BPA List Pricing'!C20*(1-Estimate!D$45)</f>
        <v>23</v>
      </c>
      <c r="O40" s="334">
        <f>'BPA List Pricing'!D20*(1-Estimate!D46)</f>
        <v>12.040000000000001</v>
      </c>
      <c r="P40" s="334">
        <f>'BPA List Pricing'!E20*(1-Estimate!D47)</f>
        <v>24.6</v>
      </c>
      <c r="Q40" s="334">
        <f>'BPA List Pricing'!F20*(1-Estimate!D48)</f>
        <v>23</v>
      </c>
      <c r="R40" s="61"/>
      <c r="S40" s="61"/>
      <c r="T40" s="352" t="s">
        <v>138</v>
      </c>
      <c r="U40" s="388">
        <f>IF(K28&lt;50,H29,0)</f>
        <v>700</v>
      </c>
      <c r="V40" s="389">
        <f>IF(AND($K$28&gt;=50,$K$28&lt;$W$37),V39,0)</f>
        <v>0</v>
      </c>
      <c r="W40" s="389">
        <f>IF(AND($K$28&gt;=50,$K$28&lt;$W$37),W39,0)</f>
        <v>0</v>
      </c>
      <c r="X40" s="389">
        <f>IF(AND($K$28&gt;$X$37,$K$28&lt;5*$X$34),X39,0)</f>
        <v>0</v>
      </c>
      <c r="Y40" s="389">
        <f>IF(AND($K$28&gt;$X$37,$K$28&lt;5*$X$34),Y39,0)</f>
        <v>0</v>
      </c>
      <c r="Z40" s="390">
        <f>IF(AND($K$28&gt;$Z$37,$K$28&lt;=5*$X$34),Z39,0)</f>
        <v>0</v>
      </c>
      <c r="AA40" s="390">
        <f>IF(AND($K$28&gt;$Z$37,$K$28&lt;=5*$X$34),AA39,0)</f>
        <v>0</v>
      </c>
      <c r="AB40" s="195"/>
      <c r="AC40" s="70" t="s">
        <v>143</v>
      </c>
      <c r="AD40" s="243" t="str">
        <f>IF($Z$40*N38+$AA$40*N39&lt;&gt;0,$Z$40*N38+$AA$40*N39,"NA")</f>
        <v>NA</v>
      </c>
      <c r="AE40" s="243" t="str">
        <f>IF($Z$40*O38+$AA$40*O39&lt;&gt;0,$Z$40*O38+$AA$40*O39,"NA")</f>
        <v>NA</v>
      </c>
      <c r="AF40" s="243" t="str">
        <f>IF($Z$40*P38+$AA$40*P39&lt;&gt;0,$Z$40*P38+$AA$40*P39,"NA")</f>
        <v>NA</v>
      </c>
      <c r="AG40" s="243" t="str">
        <f>IF($Z$40*Q38+$AA$40*Q39&lt;&gt;0,$Z$40*Q38+$AA$40*Q39,"NA")</f>
        <v>NA</v>
      </c>
      <c r="AH40" s="61"/>
      <c r="AI40" s="260" t="s">
        <v>8</v>
      </c>
      <c r="AJ40" s="268">
        <f>$H30</f>
        <v>0</v>
      </c>
      <c r="AK40" s="268">
        <f>$H30</f>
        <v>0</v>
      </c>
      <c r="AL40" s="268">
        <f>$H30</f>
        <v>0</v>
      </c>
      <c r="AM40" s="268">
        <f>$H30</f>
        <v>0</v>
      </c>
      <c r="AN40" s="297"/>
      <c r="AO40" s="338" t="s">
        <v>84</v>
      </c>
      <c r="AP40" s="342">
        <f>AP39/$AT$25</f>
        <v>-0.54646622413119872</v>
      </c>
      <c r="AQ40" s="342">
        <f>AQ39/$AT$25</f>
        <v>-0.53104256149941431</v>
      </c>
      <c r="AR40" s="342">
        <f>AR39/$AT$25</f>
        <v>-0.72042171026942603</v>
      </c>
      <c r="AS40" s="342">
        <f>AS39/$AT$25</f>
        <v>-0.6831315892229598</v>
      </c>
      <c r="AT40" s="339"/>
    </row>
    <row r="41" spans="1:46" x14ac:dyDescent="0.25">
      <c r="A41" s="61"/>
      <c r="B41" s="61"/>
      <c r="C41" s="61"/>
      <c r="D41" s="61"/>
      <c r="E41" s="61"/>
      <c r="F41" s="61" t="s">
        <v>160</v>
      </c>
      <c r="G41" s="208" t="s">
        <v>55</v>
      </c>
      <c r="H41" s="209">
        <f>H43*E22</f>
        <v>0</v>
      </c>
      <c r="I41" s="195"/>
      <c r="J41" s="195" t="s">
        <v>136</v>
      </c>
      <c r="K41" s="196">
        <f>K43*X34</f>
        <v>0</v>
      </c>
      <c r="L41" s="61"/>
      <c r="M41" s="70" t="s">
        <v>67</v>
      </c>
      <c r="N41" s="334">
        <f>'BPA List Pricing'!C21*(1-Estimate!D$45)</f>
        <v>10</v>
      </c>
      <c r="O41" s="334">
        <f>'BPA List Pricing'!D21*(1-Estimate!D46)</f>
        <v>20</v>
      </c>
      <c r="P41" s="334">
        <f>'BPA List Pricing'!E21*(1-Estimate!D47)</f>
        <v>30.72</v>
      </c>
      <c r="Q41" s="334">
        <f>'BPA List Pricing'!F21*(1-Estimate!D48)</f>
        <v>51.2</v>
      </c>
      <c r="R41" s="61"/>
      <c r="S41" s="61"/>
      <c r="T41" s="352"/>
      <c r="U41" s="352"/>
      <c r="V41" s="352"/>
      <c r="W41" s="352"/>
      <c r="X41" s="352"/>
      <c r="Y41" s="352"/>
      <c r="Z41" s="352"/>
      <c r="AA41" s="352"/>
      <c r="AB41" s="195"/>
      <c r="AC41" s="70" t="s">
        <v>126</v>
      </c>
      <c r="AD41" s="243">
        <f>MIN(AD37:AD40)</f>
        <v>4900</v>
      </c>
      <c r="AE41" s="243">
        <f t="shared" ref="AE41:AG41" si="17">MIN(AE37:AE40)</f>
        <v>4934.9999999999991</v>
      </c>
      <c r="AF41" s="243">
        <f t="shared" si="17"/>
        <v>7000</v>
      </c>
      <c r="AG41" s="243">
        <f t="shared" si="17"/>
        <v>11900</v>
      </c>
      <c r="AH41" s="61"/>
      <c r="AI41" s="269" t="s">
        <v>152</v>
      </c>
      <c r="AJ41" s="270">
        <f>$B$8</f>
        <v>0</v>
      </c>
      <c r="AK41" s="270">
        <f t="shared" ref="AK41:AM41" si="18">$B$8</f>
        <v>0</v>
      </c>
      <c r="AL41" s="270">
        <f t="shared" si="18"/>
        <v>0</v>
      </c>
      <c r="AM41" s="270">
        <f t="shared" si="18"/>
        <v>0</v>
      </c>
      <c r="AN41" s="297"/>
      <c r="AO41" s="348"/>
      <c r="AP41" s="195"/>
      <c r="AQ41" s="195"/>
      <c r="AR41" s="195"/>
      <c r="AS41" s="195"/>
      <c r="AT41" s="196"/>
    </row>
    <row r="42" spans="1:46" ht="15.75" customHeight="1" x14ac:dyDescent="0.25">
      <c r="A42" s="61"/>
      <c r="B42" s="61"/>
      <c r="C42" s="61"/>
      <c r="D42" s="61"/>
      <c r="E42" s="61"/>
      <c r="F42" s="61" t="s">
        <v>160</v>
      </c>
      <c r="G42" s="194" t="s">
        <v>58</v>
      </c>
      <c r="H42" s="345">
        <f>E24</f>
        <v>0</v>
      </c>
      <c r="I42" s="195"/>
      <c r="J42" s="61" t="s">
        <v>137</v>
      </c>
      <c r="K42" s="61">
        <f>IF(H43=0,0,K41/H43)</f>
        <v>0</v>
      </c>
      <c r="L42" s="61"/>
      <c r="M42" s="70" t="s">
        <v>2</v>
      </c>
      <c r="N42" s="334">
        <f>'BPA List Pricing'!C22*(1-Estimate!D$45)</f>
        <v>4</v>
      </c>
      <c r="O42" s="334">
        <f>'BPA List Pricing'!D22*(1-Estimate!D46)</f>
        <v>7.05</v>
      </c>
      <c r="P42" s="334">
        <f>'BPA List Pricing'!E22*(1-Estimate!D47)</f>
        <v>8.19</v>
      </c>
      <c r="Q42" s="334">
        <f>'BPA List Pricing'!F22*(1-Estimate!D48)</f>
        <v>4</v>
      </c>
      <c r="R42" s="61"/>
      <c r="S42" s="61"/>
      <c r="T42" s="195"/>
      <c r="U42" s="61"/>
      <c r="V42" s="61"/>
      <c r="W42" s="61"/>
      <c r="X42" s="61"/>
      <c r="Y42" s="61"/>
      <c r="Z42" s="61"/>
      <c r="AA42" s="61"/>
      <c r="AB42" s="195"/>
      <c r="AC42" s="61"/>
      <c r="AD42" s="61"/>
      <c r="AE42" s="61"/>
      <c r="AF42" s="61"/>
      <c r="AG42" s="61"/>
      <c r="AH42" s="61"/>
      <c r="AI42" s="194" t="s">
        <v>146</v>
      </c>
      <c r="AJ42" s="391">
        <f t="shared" ref="AJ42:AM44" si="19">IF(SUMPRODUCT(AJ$37:AJ$39,N$37:N$39)&gt;N$40*$H$29,0,AJ37)</f>
        <v>700</v>
      </c>
      <c r="AK42" s="391">
        <f t="shared" si="19"/>
        <v>700</v>
      </c>
      <c r="AL42" s="391">
        <f t="shared" si="19"/>
        <v>700</v>
      </c>
      <c r="AM42" s="392">
        <f t="shared" si="19"/>
        <v>700</v>
      </c>
      <c r="AN42" s="297"/>
      <c r="AO42" s="355" t="s">
        <v>86</v>
      </c>
      <c r="AP42" s="393" t="s">
        <v>6</v>
      </c>
      <c r="AQ42" s="393" t="s">
        <v>13</v>
      </c>
      <c r="AR42" s="393" t="s">
        <v>7</v>
      </c>
      <c r="AS42" s="393" t="s">
        <v>14</v>
      </c>
      <c r="AT42" s="394" t="s">
        <v>54</v>
      </c>
    </row>
    <row r="43" spans="1:46" x14ac:dyDescent="0.25">
      <c r="A43" s="61"/>
      <c r="B43" s="61"/>
      <c r="C43" s="61"/>
      <c r="D43" s="61"/>
      <c r="E43" s="61"/>
      <c r="F43" s="61"/>
      <c r="G43" s="208" t="s">
        <v>83</v>
      </c>
      <c r="H43" s="351">
        <f>E20-H44-H45</f>
        <v>200</v>
      </c>
      <c r="I43" s="195"/>
      <c r="J43" s="195" t="s">
        <v>59</v>
      </c>
      <c r="K43" s="219">
        <f>H41*(1+H42)</f>
        <v>0</v>
      </c>
      <c r="L43" s="61"/>
      <c r="M43" s="75"/>
      <c r="N43" s="312"/>
      <c r="O43" s="312"/>
      <c r="P43" s="312"/>
      <c r="Q43" s="312"/>
      <c r="R43" s="61"/>
      <c r="S43" s="61"/>
      <c r="T43" s="195"/>
      <c r="U43" s="61"/>
      <c r="V43" s="61"/>
      <c r="W43" s="61"/>
      <c r="X43" s="61"/>
      <c r="Y43" s="61"/>
      <c r="Z43" s="61"/>
      <c r="AA43" s="61"/>
      <c r="AB43" s="195"/>
      <c r="AC43" s="61"/>
      <c r="AD43" s="61"/>
      <c r="AE43" s="61"/>
      <c r="AF43" s="61"/>
      <c r="AG43" s="61"/>
      <c r="AH43" s="61"/>
      <c r="AI43" s="283" t="s">
        <v>145</v>
      </c>
      <c r="AJ43" s="395">
        <f t="shared" si="19"/>
        <v>0</v>
      </c>
      <c r="AK43" s="395">
        <f t="shared" si="19"/>
        <v>0</v>
      </c>
      <c r="AL43" s="395">
        <f t="shared" si="19"/>
        <v>0</v>
      </c>
      <c r="AM43" s="396">
        <f t="shared" si="19"/>
        <v>0</v>
      </c>
      <c r="AN43" s="297"/>
      <c r="AO43" s="338" t="s">
        <v>71</v>
      </c>
      <c r="AP43" s="334">
        <f>AJ68</f>
        <v>27.99</v>
      </c>
      <c r="AQ43" s="334">
        <f>AK68</f>
        <v>27.2</v>
      </c>
      <c r="AR43" s="334">
        <f>AL68</f>
        <v>20</v>
      </c>
      <c r="AS43" s="334">
        <f>AM68</f>
        <v>25</v>
      </c>
      <c r="AT43" s="335">
        <v>0</v>
      </c>
    </row>
    <row r="44" spans="1:46" x14ac:dyDescent="0.25">
      <c r="A44" s="61"/>
      <c r="B44" s="61"/>
      <c r="C44" s="61"/>
      <c r="D44" s="61"/>
      <c r="E44" s="61"/>
      <c r="F44" s="61"/>
      <c r="G44" s="208" t="s">
        <v>85</v>
      </c>
      <c r="H44" s="351">
        <f>E23</f>
        <v>0</v>
      </c>
      <c r="I44" s="195"/>
      <c r="J44" s="195" t="s">
        <v>63</v>
      </c>
      <c r="K44" s="359">
        <f xml:space="preserve">  IF(H43=0, 0, K43/H43)</f>
        <v>0</v>
      </c>
      <c r="L44" s="61"/>
      <c r="M44" s="75"/>
      <c r="N44" s="312"/>
      <c r="O44" s="312"/>
      <c r="P44" s="312"/>
      <c r="Q44" s="312"/>
      <c r="R44" s="61"/>
      <c r="S44" s="61"/>
      <c r="T44" s="195"/>
      <c r="U44" s="61"/>
      <c r="V44" s="61"/>
      <c r="W44" s="61"/>
      <c r="X44" s="61"/>
      <c r="Y44" s="61"/>
      <c r="Z44" s="61"/>
      <c r="AA44" s="61"/>
      <c r="AB44" s="195"/>
      <c r="AC44" s="61"/>
      <c r="AD44" s="61"/>
      <c r="AE44" s="61"/>
      <c r="AF44" s="61"/>
      <c r="AG44" s="61"/>
      <c r="AH44" s="61"/>
      <c r="AI44" s="67" t="s">
        <v>144</v>
      </c>
      <c r="AJ44" s="397">
        <f t="shared" si="19"/>
        <v>0</v>
      </c>
      <c r="AK44" s="397">
        <f t="shared" si="19"/>
        <v>0</v>
      </c>
      <c r="AL44" s="397">
        <f t="shared" si="19"/>
        <v>0</v>
      </c>
      <c r="AM44" s="398">
        <f t="shared" si="19"/>
        <v>0</v>
      </c>
      <c r="AN44" s="312"/>
      <c r="AO44" s="338" t="s">
        <v>72</v>
      </c>
      <c r="AP44" s="362">
        <f>$AT$43-AP43</f>
        <v>-27.99</v>
      </c>
      <c r="AQ44" s="362">
        <f>$AT$43-AQ43</f>
        <v>-27.2</v>
      </c>
      <c r="AR44" s="362">
        <f>$AT$43-AR43</f>
        <v>-20</v>
      </c>
      <c r="AS44" s="362">
        <f>$AT$43-AS43</f>
        <v>-25</v>
      </c>
      <c r="AT44" s="339"/>
    </row>
    <row r="45" spans="1:46" ht="15.75" thickBot="1" x14ac:dyDescent="0.3">
      <c r="A45" s="61"/>
      <c r="B45" s="61"/>
      <c r="C45" s="61"/>
      <c r="D45" s="61"/>
      <c r="E45" s="61"/>
      <c r="F45" s="61"/>
      <c r="G45" s="208" t="s">
        <v>171</v>
      </c>
      <c r="H45" s="351">
        <f>Estimate!D40</f>
        <v>0</v>
      </c>
      <c r="I45" s="195"/>
      <c r="J45" s="195"/>
      <c r="K45" s="359"/>
      <c r="L45" s="61"/>
      <c r="M45" s="75"/>
      <c r="N45" s="312"/>
      <c r="O45" s="312"/>
      <c r="P45" s="312"/>
      <c r="Q45" s="312"/>
      <c r="R45" s="61"/>
      <c r="S45" s="61"/>
      <c r="T45" s="195"/>
      <c r="U45" s="61"/>
      <c r="V45" s="61"/>
      <c r="W45" s="61"/>
      <c r="X45" s="61"/>
      <c r="Y45" s="61"/>
      <c r="Z45" s="61"/>
      <c r="AA45" s="61"/>
      <c r="AB45" s="195"/>
      <c r="AC45" s="61"/>
      <c r="AD45" s="61"/>
      <c r="AE45" s="61"/>
      <c r="AF45" s="61"/>
      <c r="AG45" s="61"/>
      <c r="AH45" s="61"/>
      <c r="AI45" s="73" t="s">
        <v>147</v>
      </c>
      <c r="AJ45" s="399">
        <f>IF(SUMPRODUCT(AJ$37:AJ$39,N$37:N$39)&gt;N$40*$H$29,$H$29+AJ40,AJ40)</f>
        <v>0</v>
      </c>
      <c r="AK45" s="399">
        <f>IF(SUMPRODUCT(AK$37:AK$39,O$37:O$39)&gt;O$40*$H$29,$H$29+AK40,AK40)</f>
        <v>0</v>
      </c>
      <c r="AL45" s="399">
        <f>IF(SUMPRODUCT(AL$37:AL$39,P$37:P$39)&gt;P$40*$H$29,$H$29+AL40,AL40)</f>
        <v>0</v>
      </c>
      <c r="AM45" s="399">
        <f>IF(SUMPRODUCT(AM$37:AM$39,Q$37:Q$39)&gt;Q$40*$H$29,$H$29+AM40,AM40)</f>
        <v>0</v>
      </c>
      <c r="AN45" s="312"/>
      <c r="AO45" s="364" t="s">
        <v>73</v>
      </c>
      <c r="AP45" s="365">
        <f>AP44/$AT$25</f>
        <v>-0.54646622413119872</v>
      </c>
      <c r="AQ45" s="365">
        <f>AQ44/$AT$25</f>
        <v>-0.53104256149941431</v>
      </c>
      <c r="AR45" s="365">
        <f>AR44/$AT$25</f>
        <v>-0.39047247169074584</v>
      </c>
      <c r="AS45" s="365">
        <f>AS44/$AT$25</f>
        <v>-0.48809058961343227</v>
      </c>
      <c r="AT45" s="366"/>
    </row>
    <row r="46" spans="1:46" x14ac:dyDescent="0.25">
      <c r="A46" s="61"/>
      <c r="B46" s="61"/>
      <c r="C46" s="61"/>
      <c r="D46" s="61"/>
      <c r="E46" s="61"/>
      <c r="F46" s="61"/>
      <c r="G46" s="194" t="s">
        <v>66</v>
      </c>
      <c r="H46" s="351">
        <f>E20*E22*E24</f>
        <v>0</v>
      </c>
      <c r="I46" s="195"/>
      <c r="J46" s="195"/>
      <c r="K46" s="249" t="str">
        <f>IF(K44&lt;0.05, "AVG LESS THAN 50MB"," ")</f>
        <v>AVG LESS THAN 50MB</v>
      </c>
      <c r="L46" s="61"/>
      <c r="M46" s="281"/>
      <c r="N46" s="61"/>
      <c r="O46" s="61"/>
      <c r="P46" s="61"/>
      <c r="Q46" s="61"/>
      <c r="R46" s="61"/>
      <c r="S46" s="61"/>
      <c r="T46" s="61"/>
      <c r="U46" s="61"/>
      <c r="V46" s="61"/>
      <c r="W46" s="61"/>
      <c r="X46" s="61"/>
      <c r="Y46" s="61"/>
      <c r="Z46" s="61"/>
      <c r="AA46" s="61"/>
      <c r="AB46" s="195"/>
      <c r="AC46" s="61"/>
      <c r="AD46" s="61"/>
      <c r="AE46" s="61"/>
      <c r="AF46" s="61"/>
      <c r="AG46" s="61"/>
      <c r="AH46" s="61"/>
      <c r="AI46" s="293" t="s">
        <v>68</v>
      </c>
      <c r="AJ46" s="400">
        <v>0</v>
      </c>
      <c r="AK46" s="400">
        <v>0</v>
      </c>
      <c r="AL46" s="400">
        <v>0</v>
      </c>
      <c r="AM46" s="400">
        <v>0</v>
      </c>
      <c r="AN46" s="61"/>
      <c r="AO46" s="61"/>
      <c r="AP46" s="61"/>
      <c r="AQ46" s="61"/>
      <c r="AR46" s="61"/>
      <c r="AS46" s="61"/>
      <c r="AT46" s="61"/>
    </row>
    <row r="47" spans="1:46" ht="15.75" thickBot="1" x14ac:dyDescent="0.3">
      <c r="A47" s="61"/>
      <c r="B47" s="61"/>
      <c r="C47" s="61"/>
      <c r="D47" s="61"/>
      <c r="E47" s="61"/>
      <c r="F47" s="61"/>
      <c r="G47" s="273" t="s">
        <v>70</v>
      </c>
      <c r="H47" s="367">
        <f>E25</f>
        <v>0</v>
      </c>
      <c r="I47" s="275"/>
      <c r="J47" s="275"/>
      <c r="K47" s="276"/>
      <c r="L47" s="61"/>
      <c r="M47" s="281"/>
      <c r="N47" s="61"/>
      <c r="O47" s="61"/>
      <c r="P47" s="61"/>
      <c r="Q47" s="61"/>
      <c r="R47" s="61"/>
      <c r="S47" s="61"/>
      <c r="T47" s="61"/>
      <c r="U47" s="61"/>
      <c r="V47" s="61"/>
      <c r="W47" s="61"/>
      <c r="X47" s="61"/>
      <c r="Y47" s="61"/>
      <c r="Z47" s="61"/>
      <c r="AA47" s="61"/>
      <c r="AB47" s="195"/>
      <c r="AC47" s="61"/>
      <c r="AD47" s="61"/>
      <c r="AE47" s="61"/>
      <c r="AF47" s="61"/>
      <c r="AG47" s="61"/>
      <c r="AH47" s="61"/>
      <c r="AI47" s="281" t="s">
        <v>2</v>
      </c>
      <c r="AJ47" s="243">
        <f>$H33</f>
        <v>0</v>
      </c>
      <c r="AK47" s="243">
        <f>$H33</f>
        <v>0</v>
      </c>
      <c r="AL47" s="243">
        <f>$H33</f>
        <v>0</v>
      </c>
      <c r="AM47" s="243">
        <f>$H33</f>
        <v>0</v>
      </c>
      <c r="AN47" s="61"/>
      <c r="AO47" s="214"/>
      <c r="AP47" s="401"/>
      <c r="AQ47" s="401"/>
      <c r="AR47" s="401"/>
      <c r="AS47" s="401"/>
      <c r="AT47" s="61"/>
    </row>
    <row r="48" spans="1:46" x14ac:dyDescent="0.25">
      <c r="A48" s="61"/>
      <c r="B48" s="61"/>
      <c r="C48" s="61"/>
      <c r="D48" s="61"/>
      <c r="E48" s="61"/>
      <c r="F48" s="61"/>
      <c r="G48" s="281"/>
      <c r="H48" s="61"/>
      <c r="I48" s="61"/>
      <c r="J48" s="61"/>
      <c r="K48" s="61"/>
      <c r="L48" s="61"/>
      <c r="M48" s="281"/>
      <c r="N48" s="61"/>
      <c r="O48" s="61"/>
      <c r="P48" s="61"/>
      <c r="Q48" s="61"/>
      <c r="R48" s="61"/>
      <c r="S48" s="61"/>
      <c r="T48" s="61"/>
      <c r="U48" s="61"/>
      <c r="V48" s="61"/>
      <c r="W48" s="61"/>
      <c r="X48" s="61"/>
      <c r="Y48" s="61"/>
      <c r="Z48" s="61"/>
      <c r="AA48" s="61"/>
      <c r="AB48" s="195"/>
      <c r="AC48" s="61"/>
      <c r="AD48" s="61"/>
      <c r="AE48" s="61"/>
      <c r="AF48" s="61"/>
      <c r="AG48" s="61"/>
      <c r="AH48" s="61"/>
      <c r="AI48" s="70" t="s">
        <v>45</v>
      </c>
      <c r="AJ48" s="434">
        <f>SUMPRODUCT(AJ42:AJ47,N37:N42)+AD36</f>
        <v>4900</v>
      </c>
      <c r="AK48" s="434">
        <f t="shared" ref="AK48:AM48" si="20">SUMPRODUCT(AK42:AK47,O37:O42)+AE36</f>
        <v>4934.9999999999991</v>
      </c>
      <c r="AL48" s="434">
        <f t="shared" si="20"/>
        <v>7000</v>
      </c>
      <c r="AM48" s="434">
        <f t="shared" si="20"/>
        <v>11900</v>
      </c>
      <c r="AN48" s="61"/>
      <c r="AO48" s="214"/>
      <c r="AP48" s="403"/>
      <c r="AQ48" s="403"/>
      <c r="AR48" s="403"/>
      <c r="AS48" s="403"/>
      <c r="AT48" s="61"/>
    </row>
    <row r="49" spans="1:46" x14ac:dyDescent="0.25">
      <c r="A49" s="61"/>
      <c r="B49" s="61"/>
      <c r="C49" s="61"/>
      <c r="D49" s="61"/>
      <c r="E49" s="61"/>
      <c r="F49" s="61"/>
      <c r="G49" s="281"/>
      <c r="H49" s="61"/>
      <c r="I49" s="61"/>
      <c r="J49" s="61"/>
      <c r="K49" s="61"/>
      <c r="L49" s="61"/>
      <c r="M49" s="281"/>
      <c r="N49" s="61"/>
      <c r="O49" s="61"/>
      <c r="P49" s="61"/>
      <c r="Q49" s="61"/>
      <c r="R49" s="61"/>
      <c r="S49" s="61"/>
      <c r="T49" s="61"/>
      <c r="U49" s="61"/>
      <c r="V49" s="61"/>
      <c r="W49" s="61"/>
      <c r="X49" s="61"/>
      <c r="Y49" s="61"/>
      <c r="Z49" s="61"/>
      <c r="AA49" s="61"/>
      <c r="AB49" s="61"/>
      <c r="AC49" s="61"/>
      <c r="AD49" s="61"/>
      <c r="AE49" s="61"/>
      <c r="AF49" s="61"/>
      <c r="AG49" s="61"/>
      <c r="AH49" s="61"/>
      <c r="AI49" s="70" t="s">
        <v>46</v>
      </c>
      <c r="AJ49" s="402">
        <f>AJ48/($H29+$H30+$H$31)</f>
        <v>7</v>
      </c>
      <c r="AK49" s="402">
        <f t="shared" ref="AK49:AL49" si="21">AK48/($H29+$H30+$H$31)</f>
        <v>7.0499999999999989</v>
      </c>
      <c r="AL49" s="402">
        <f t="shared" si="21"/>
        <v>10</v>
      </c>
      <c r="AM49" s="402">
        <f>AM48/($H29+$H30+$H$31)</f>
        <v>17</v>
      </c>
      <c r="AN49" s="61"/>
      <c r="AO49" s="214"/>
      <c r="AP49" s="404"/>
      <c r="AQ49" s="404"/>
      <c r="AR49" s="404"/>
      <c r="AS49" s="404"/>
      <c r="AT49" s="61"/>
    </row>
    <row r="50" spans="1:46" x14ac:dyDescent="0.25">
      <c r="A50" s="61"/>
      <c r="B50" s="61"/>
      <c r="C50" s="61"/>
      <c r="D50" s="61"/>
      <c r="E50" s="61"/>
      <c r="F50" s="61"/>
      <c r="G50" s="281"/>
      <c r="H50" s="61"/>
      <c r="I50" s="61"/>
      <c r="J50" s="61"/>
      <c r="K50" s="61"/>
      <c r="L50" s="61"/>
      <c r="M50" s="281"/>
      <c r="N50" s="61"/>
      <c r="O50" s="61"/>
      <c r="P50" s="61"/>
      <c r="Q50" s="61"/>
      <c r="R50" s="61"/>
      <c r="S50" s="61"/>
      <c r="T50" s="61"/>
      <c r="U50" s="61"/>
      <c r="V50" s="61"/>
      <c r="W50" s="61"/>
      <c r="X50" s="61"/>
      <c r="Y50" s="61"/>
      <c r="Z50" s="61"/>
      <c r="AA50" s="61"/>
      <c r="AB50" s="61"/>
      <c r="AC50" s="61"/>
      <c r="AD50" s="61"/>
      <c r="AE50" s="61"/>
      <c r="AF50" s="61"/>
      <c r="AG50" s="61"/>
      <c r="AH50" s="61"/>
      <c r="AI50" s="405" t="s">
        <v>74</v>
      </c>
      <c r="AJ50" s="406">
        <f>AJ15+AJ49</f>
        <v>26.99</v>
      </c>
      <c r="AK50" s="406">
        <f t="shared" ref="AK50:AM50" si="22">AK15+AK49</f>
        <v>20.149999999999999</v>
      </c>
      <c r="AL50" s="406">
        <f t="shared" si="22"/>
        <v>24.75</v>
      </c>
      <c r="AM50" s="406">
        <f t="shared" si="22"/>
        <v>36.989999999999995</v>
      </c>
      <c r="AN50" s="61"/>
      <c r="AO50" s="214"/>
      <c r="AP50" s="401"/>
      <c r="AQ50" s="214"/>
      <c r="AR50" s="214"/>
      <c r="AS50" s="214"/>
      <c r="AT50" s="61"/>
    </row>
    <row r="51" spans="1:46" x14ac:dyDescent="0.25">
      <c r="A51" s="61"/>
      <c r="B51" s="61"/>
      <c r="C51" s="61"/>
      <c r="D51" s="61"/>
      <c r="E51" s="61"/>
      <c r="F51" s="61"/>
      <c r="G51" s="281"/>
      <c r="H51" s="61"/>
      <c r="I51" s="61"/>
      <c r="J51" s="61"/>
      <c r="K51" s="61"/>
      <c r="L51" s="61"/>
      <c r="M51" s="281"/>
      <c r="N51" s="61"/>
      <c r="O51" s="61"/>
      <c r="P51" s="61"/>
      <c r="Q51" s="61"/>
      <c r="R51" s="61"/>
      <c r="S51" s="61"/>
      <c r="T51" s="61"/>
      <c r="U51" s="61"/>
      <c r="V51" s="61"/>
      <c r="W51" s="61"/>
      <c r="X51" s="61"/>
      <c r="Y51" s="61"/>
      <c r="Z51" s="61"/>
      <c r="AA51" s="61"/>
      <c r="AB51" s="61"/>
      <c r="AC51" s="61"/>
      <c r="AD51" s="61"/>
      <c r="AE51" s="61"/>
      <c r="AF51" s="61"/>
      <c r="AG51" s="61"/>
      <c r="AH51" s="61"/>
      <c r="AI51" s="281"/>
      <c r="AJ51" s="61"/>
      <c r="AK51" s="61"/>
      <c r="AL51" s="61"/>
      <c r="AM51" s="61"/>
      <c r="AN51" s="61"/>
      <c r="AO51" s="214"/>
      <c r="AP51" s="404"/>
      <c r="AQ51" s="214"/>
      <c r="AR51" s="214"/>
      <c r="AS51" s="214"/>
      <c r="AT51" s="61"/>
    </row>
    <row r="52" spans="1:46" x14ac:dyDescent="0.25">
      <c r="A52" s="61"/>
      <c r="B52" s="61"/>
      <c r="C52" s="61"/>
      <c r="D52" s="61"/>
      <c r="E52" s="61"/>
      <c r="F52" s="61"/>
      <c r="G52" s="281"/>
      <c r="H52" s="61"/>
      <c r="I52" s="61"/>
      <c r="J52" s="61"/>
      <c r="K52" s="61"/>
      <c r="L52" s="61"/>
      <c r="M52" s="281"/>
      <c r="N52" s="61"/>
      <c r="O52" s="61"/>
      <c r="P52" s="61"/>
      <c r="Q52" s="61"/>
      <c r="R52" s="61"/>
      <c r="S52" s="61"/>
      <c r="T52" s="61"/>
      <c r="U52" s="61"/>
      <c r="V52" s="61"/>
      <c r="W52" s="61"/>
      <c r="X52" s="61"/>
      <c r="Y52" s="61"/>
      <c r="Z52" s="61"/>
      <c r="AA52" s="61"/>
      <c r="AB52" s="61"/>
      <c r="AC52" s="61"/>
      <c r="AD52" s="61"/>
      <c r="AE52" s="61"/>
      <c r="AF52" s="61"/>
      <c r="AG52" s="61"/>
      <c r="AH52" s="61"/>
      <c r="AI52" s="281"/>
      <c r="AJ52" s="61"/>
      <c r="AK52" s="61"/>
      <c r="AL52" s="61"/>
      <c r="AM52" s="61"/>
      <c r="AN52" s="61"/>
      <c r="AO52" s="214"/>
      <c r="AP52" s="407"/>
      <c r="AQ52" s="214"/>
      <c r="AR52" s="214"/>
      <c r="AS52" s="214"/>
      <c r="AT52" s="61"/>
    </row>
    <row r="53" spans="1:46" ht="15.75" thickBot="1" x14ac:dyDescent="0.3">
      <c r="A53" s="61"/>
      <c r="B53" s="61"/>
      <c r="C53" s="61"/>
      <c r="D53" s="61"/>
      <c r="E53" s="61"/>
      <c r="F53" s="61"/>
      <c r="G53" s="281"/>
      <c r="H53" s="61"/>
      <c r="I53" s="61"/>
      <c r="J53" s="61"/>
      <c r="K53" s="61"/>
      <c r="L53" s="61"/>
      <c r="M53" s="281"/>
      <c r="N53" s="61"/>
      <c r="O53" s="61"/>
      <c r="P53" s="61"/>
      <c r="Q53" s="61"/>
      <c r="R53" s="61"/>
      <c r="S53" s="61"/>
      <c r="T53" s="195"/>
      <c r="U53" s="370"/>
      <c r="V53" s="370"/>
      <c r="W53" s="368" t="s">
        <v>130</v>
      </c>
      <c r="X53" s="369">
        <f>X34</f>
        <v>1000</v>
      </c>
      <c r="Y53" s="368" t="s">
        <v>131</v>
      </c>
      <c r="Z53" s="370"/>
      <c r="AA53" s="370"/>
      <c r="AB53" s="61"/>
      <c r="AC53" s="658" t="s">
        <v>49</v>
      </c>
      <c r="AD53" s="659"/>
      <c r="AE53" s="659"/>
      <c r="AF53" s="659"/>
      <c r="AG53" s="660"/>
      <c r="AH53" s="61"/>
      <c r="AI53" s="668" t="s">
        <v>77</v>
      </c>
      <c r="AJ53" s="669"/>
      <c r="AK53" s="669"/>
      <c r="AL53" s="669"/>
      <c r="AM53" s="670"/>
      <c r="AN53" s="61"/>
      <c r="AO53" s="61"/>
      <c r="AP53" s="408"/>
      <c r="AQ53" s="61"/>
      <c r="AR53" s="61"/>
      <c r="AS53" s="61"/>
      <c r="AT53" s="61"/>
    </row>
    <row r="54" spans="1:46" ht="15.75" thickBot="1" x14ac:dyDescent="0.3">
      <c r="A54" s="61"/>
      <c r="B54" s="61"/>
      <c r="C54" s="61"/>
      <c r="D54" s="61"/>
      <c r="E54" s="61"/>
      <c r="F54" s="61"/>
      <c r="G54" s="281"/>
      <c r="H54" s="61"/>
      <c r="I54" s="61"/>
      <c r="J54" s="61"/>
      <c r="K54" s="61"/>
      <c r="L54" s="61"/>
      <c r="M54" s="70" t="s">
        <v>80</v>
      </c>
      <c r="N54" s="70" t="s">
        <v>6</v>
      </c>
      <c r="O54" s="70" t="s">
        <v>13</v>
      </c>
      <c r="P54" s="70" t="s">
        <v>7</v>
      </c>
      <c r="Q54" s="70" t="s">
        <v>34</v>
      </c>
      <c r="R54" s="61"/>
      <c r="S54" s="61"/>
      <c r="T54" s="195"/>
      <c r="U54" s="651" t="s">
        <v>129</v>
      </c>
      <c r="V54" s="652"/>
      <c r="W54" s="652"/>
      <c r="X54" s="652"/>
      <c r="Y54" s="652"/>
      <c r="Z54" s="652"/>
      <c r="AA54" s="653"/>
      <c r="AB54" s="61"/>
      <c r="AC54" s="70" t="s">
        <v>52</v>
      </c>
      <c r="AD54" s="70" t="s">
        <v>6</v>
      </c>
      <c r="AE54" s="70" t="s">
        <v>13</v>
      </c>
      <c r="AF54" s="70" t="s">
        <v>7</v>
      </c>
      <c r="AG54" s="70" t="s">
        <v>34</v>
      </c>
      <c r="AH54" s="61"/>
      <c r="AI54" s="70" t="s">
        <v>0</v>
      </c>
      <c r="AJ54" s="70" t="s">
        <v>6</v>
      </c>
      <c r="AK54" s="70" t="s">
        <v>13</v>
      </c>
      <c r="AL54" s="70" t="s">
        <v>7</v>
      </c>
      <c r="AM54" s="70" t="s">
        <v>34</v>
      </c>
      <c r="AN54" s="61"/>
      <c r="AO54" s="61"/>
      <c r="AP54" s="409"/>
      <c r="AQ54" s="61"/>
      <c r="AR54" s="61"/>
      <c r="AS54" s="61"/>
      <c r="AT54" s="61"/>
    </row>
    <row r="55" spans="1:46" ht="15.75" thickBot="1" x14ac:dyDescent="0.3">
      <c r="A55" s="61"/>
      <c r="B55" s="61"/>
      <c r="C55" s="61"/>
      <c r="D55" s="61"/>
      <c r="E55" s="61"/>
      <c r="F55" s="61"/>
      <c r="G55" s="281"/>
      <c r="H55" s="61"/>
      <c r="I55" s="61"/>
      <c r="J55" s="61"/>
      <c r="K55" s="61"/>
      <c r="L55" s="61"/>
      <c r="M55" s="70" t="s">
        <v>139</v>
      </c>
      <c r="N55" s="70">
        <f>'BPA List Pricing'!C25*(1-Estimate!D$45)</f>
        <v>2.99</v>
      </c>
      <c r="O55" s="70">
        <f>'BPA List Pricing'!D25*(1-Estimate!D46)</f>
        <v>29.99</v>
      </c>
      <c r="P55" s="70">
        <f>'BPA List Pricing'!E25*(1-Estimate!D47)</f>
        <v>0</v>
      </c>
      <c r="Q55" s="70">
        <f>'BPA List Pricing'!F25*(1-Estimate!D48)</f>
        <v>30</v>
      </c>
      <c r="R55" s="61"/>
      <c r="S55" s="61"/>
      <c r="T55" s="195"/>
      <c r="U55" s="373">
        <v>50</v>
      </c>
      <c r="V55" s="656">
        <v>50500</v>
      </c>
      <c r="W55" s="657"/>
      <c r="X55" s="654" t="s">
        <v>132</v>
      </c>
      <c r="Y55" s="655"/>
      <c r="Z55" s="651" t="s">
        <v>133</v>
      </c>
      <c r="AA55" s="653"/>
      <c r="AB55" s="61"/>
      <c r="AC55" s="70" t="s">
        <v>151</v>
      </c>
      <c r="AD55" s="436">
        <f>$B$12*(N55+$B$13*N56)</f>
        <v>0</v>
      </c>
      <c r="AE55" s="436">
        <f t="shared" ref="AE55:AG55" si="23">$B$12*(O55+$B$13*O56)</f>
        <v>0</v>
      </c>
      <c r="AF55" s="436">
        <f t="shared" si="23"/>
        <v>0</v>
      </c>
      <c r="AG55" s="436">
        <f t="shared" si="23"/>
        <v>0</v>
      </c>
      <c r="AH55" s="61"/>
      <c r="AI55" s="70" t="s">
        <v>149</v>
      </c>
      <c r="AJ55" s="374">
        <f>IF(AD60=AD55,$H$43,0)</f>
        <v>0</v>
      </c>
      <c r="AK55" s="374">
        <f>IF(AE60=AE55,$H$43,0)</f>
        <v>0</v>
      </c>
      <c r="AL55" s="374">
        <f>IF(AF60=AF55,$H$43,0)</f>
        <v>0</v>
      </c>
      <c r="AM55" s="374">
        <f>IF(AG60=AG55,$H$43,0)</f>
        <v>0</v>
      </c>
      <c r="AN55" s="61"/>
      <c r="AO55" s="61"/>
      <c r="AP55" s="61"/>
      <c r="AQ55" s="61"/>
      <c r="AR55" s="61"/>
      <c r="AS55" s="61"/>
      <c r="AT55" s="61"/>
    </row>
    <row r="56" spans="1:46" ht="15.75" thickBot="1" x14ac:dyDescent="0.3">
      <c r="A56" s="61"/>
      <c r="B56" s="61"/>
      <c r="C56" s="61"/>
      <c r="D56" s="61"/>
      <c r="E56" s="61"/>
      <c r="F56" s="61"/>
      <c r="G56" s="281"/>
      <c r="H56" s="61"/>
      <c r="I56" s="61"/>
      <c r="J56" s="61"/>
      <c r="K56" s="61"/>
      <c r="L56" s="61"/>
      <c r="M56" s="70" t="s">
        <v>108</v>
      </c>
      <c r="N56" s="70">
        <f>'BPA List Pricing'!C26*(1-Estimate!D$45)</f>
        <v>0.3</v>
      </c>
      <c r="O56" s="70">
        <f>'BPA List Pricing'!D26*(1-Estimate!D46)</f>
        <v>0.05</v>
      </c>
      <c r="P56" s="70">
        <f>'BPA List Pricing'!E26*(1-Estimate!D47)</f>
        <v>1.99</v>
      </c>
      <c r="Q56" s="70">
        <f>'BPA List Pricing'!F26*(1-Estimate!D48)</f>
        <v>0.05</v>
      </c>
      <c r="R56" s="61"/>
      <c r="S56" s="61"/>
      <c r="T56" s="195"/>
      <c r="U56" s="373">
        <v>50</v>
      </c>
      <c r="V56" s="376">
        <v>50</v>
      </c>
      <c r="W56" s="376">
        <v>500</v>
      </c>
      <c r="X56" s="376">
        <v>50</v>
      </c>
      <c r="Y56" s="376" t="s">
        <v>134</v>
      </c>
      <c r="Z56" s="376">
        <v>500</v>
      </c>
      <c r="AA56" s="376" t="s">
        <v>134</v>
      </c>
      <c r="AB56" s="61"/>
      <c r="AC56" s="410">
        <v>50</v>
      </c>
      <c r="AD56" s="245">
        <f>IF($U$59&lt;&gt;0,$U$59*N57,"NA")</f>
        <v>5998</v>
      </c>
      <c r="AE56" s="245">
        <f>IF($U$59&lt;&gt;0,$U$59*O57,"NA")</f>
        <v>5440</v>
      </c>
      <c r="AF56" s="245">
        <f>IF($U$59&lt;&gt;0,$U$59*P57,"NA")</f>
        <v>4000</v>
      </c>
      <c r="AG56" s="245">
        <f>IF($U$59&lt;&gt;0,$U$59*Q57,"NA")</f>
        <v>5000</v>
      </c>
      <c r="AH56" s="61"/>
      <c r="AI56" s="70" t="s">
        <v>56</v>
      </c>
      <c r="AJ56" s="243">
        <f>IF(AD60=AD56,$U$59,IF(AD60=AD57,$V$59,IF(AD60=AD58,$X$59,0)))</f>
        <v>200</v>
      </c>
      <c r="AK56" s="243">
        <f>IF(AE60=AE56,$U$59,IF(AE60=AE57,$V$59,IF(AE60=AE58,$X$59,0)))</f>
        <v>200</v>
      </c>
      <c r="AL56" s="243">
        <f>IF(AF60=AF56,$U$59,IF(AF60=AF57,$V$59,IF(AF60=AF58,$X$59,0)))</f>
        <v>200</v>
      </c>
      <c r="AM56" s="243">
        <f>IF(AG60=AG56,$U$59,IF(AG60=AG57,$V$59,IF(AG60=AG58,$X$59,0)))</f>
        <v>200</v>
      </c>
      <c r="AN56" s="61"/>
      <c r="AO56" s="61"/>
      <c r="AP56" s="61"/>
      <c r="AQ56" s="61"/>
      <c r="AR56" s="61"/>
      <c r="AS56" s="61"/>
      <c r="AT56" s="61"/>
    </row>
    <row r="57" spans="1:46" x14ac:dyDescent="0.25">
      <c r="A57" s="61"/>
      <c r="B57" s="61"/>
      <c r="C57" s="61"/>
      <c r="D57" s="61"/>
      <c r="E57" s="61"/>
      <c r="F57" s="61"/>
      <c r="G57" s="281"/>
      <c r="H57" s="61"/>
      <c r="I57" s="61"/>
      <c r="J57" s="61"/>
      <c r="K57" s="61"/>
      <c r="L57" s="61"/>
      <c r="M57" s="70" t="s">
        <v>56</v>
      </c>
      <c r="N57" s="334">
        <f>'BPA List Pricing'!C27*(1-Estimate!D$45)</f>
        <v>29.99</v>
      </c>
      <c r="O57" s="334">
        <f>'BPA List Pricing'!D27*(1-Estimate!D46)</f>
        <v>27.2</v>
      </c>
      <c r="P57" s="334">
        <f>'BPA List Pricing'!E27*(1-Estimate!D47)</f>
        <v>20</v>
      </c>
      <c r="Q57" s="334">
        <f>'BPA List Pricing'!F27*(1-Estimate!D48)</f>
        <v>25</v>
      </c>
      <c r="R57" s="61"/>
      <c r="S57" s="61"/>
      <c r="T57" s="61"/>
      <c r="U57" s="379"/>
      <c r="V57" s="380">
        <f>10/9*(H43-K41/500)</f>
        <v>222.22222222222223</v>
      </c>
      <c r="W57" s="381"/>
      <c r="X57" s="380">
        <f>X53/(X53-10)*(H43-K41/(5*X53))</f>
        <v>202.02020202020202</v>
      </c>
      <c r="Y57" s="381"/>
      <c r="Z57" s="382">
        <f>X53/(X53-100)*(H43-K41/(5*X53))</f>
        <v>222.22222222222223</v>
      </c>
      <c r="AA57" s="381"/>
      <c r="AB57" s="61"/>
      <c r="AC57" s="70" t="s">
        <v>141</v>
      </c>
      <c r="AD57" s="245" t="str">
        <f>IF($V$59*N57+$W$59*N58&lt;&gt;0,$V$59*N57+$W$59*N58,"NA")</f>
        <v>NA</v>
      </c>
      <c r="AE57" s="245" t="str">
        <f>IF($V$59*O57+$W$59*O58&lt;&gt;0,$V$59*O57+$W$59*O58,"NA")</f>
        <v>NA</v>
      </c>
      <c r="AF57" s="245" t="str">
        <f>IF($V$59*P57+$W$59*P58&lt;&gt;0,$V$59*P57+$W$59*P58,"NA")</f>
        <v>NA</v>
      </c>
      <c r="AG57" s="245" t="str">
        <f>IF($V$59*Q57+$W$59*Q58&lt;&gt;0,$V$59*Q57+$W$59*Q58,"NA")</f>
        <v>NA</v>
      </c>
      <c r="AH57" s="61"/>
      <c r="AI57" s="70" t="s">
        <v>60</v>
      </c>
      <c r="AJ57" s="243">
        <f>IF(AD60=AD57,$W$59,IF(AD60=AD59,$Z$59,0))</f>
        <v>0</v>
      </c>
      <c r="AK57" s="243">
        <f>IF(AE60=AE57,$W$59,IF(AE60=AE59,$Z$59,0))</f>
        <v>0</v>
      </c>
      <c r="AL57" s="243">
        <f>IF(AF60=AF57,$W$59,IF(AF60=AF59,$Z$59,0))</f>
        <v>0</v>
      </c>
      <c r="AM57" s="243">
        <f>IF(AG60=AG57,$W$59,IF(AG60=AG59,$Z$59,0))</f>
        <v>0</v>
      </c>
      <c r="AN57" s="61"/>
      <c r="AO57" s="61"/>
      <c r="AP57" s="61"/>
      <c r="AQ57" s="61"/>
      <c r="AR57" s="61"/>
      <c r="AS57" s="61"/>
      <c r="AT57" s="61"/>
    </row>
    <row r="58" spans="1:46" x14ac:dyDescent="0.25">
      <c r="A58" s="61"/>
      <c r="B58" s="61"/>
      <c r="C58" s="61"/>
      <c r="D58" s="61"/>
      <c r="E58" s="61"/>
      <c r="F58" s="61"/>
      <c r="G58" s="281"/>
      <c r="H58" s="61"/>
      <c r="I58" s="61"/>
      <c r="J58" s="61"/>
      <c r="K58" s="61"/>
      <c r="L58" s="61"/>
      <c r="M58" s="70" t="s">
        <v>60</v>
      </c>
      <c r="N58" s="334">
        <f>'BPA List Pricing'!C28*(1-Estimate!D$45)</f>
        <v>30.99</v>
      </c>
      <c r="O58" s="334">
        <f>'BPA List Pricing'!D28*(1-Estimate!D46)</f>
        <v>27.2</v>
      </c>
      <c r="P58" s="334">
        <f>'BPA List Pricing'!E28*(1-Estimate!D47)</f>
        <v>20</v>
      </c>
      <c r="Q58" s="334">
        <f>'BPA List Pricing'!F28*(1-Estimate!D48)</f>
        <v>30</v>
      </c>
      <c r="R58" s="61"/>
      <c r="S58" s="61"/>
      <c r="T58" s="61"/>
      <c r="U58" s="370"/>
      <c r="V58" s="384">
        <f>ROUNDDOWN(V57,0)</f>
        <v>222</v>
      </c>
      <c r="W58" s="385">
        <f>H43-V58</f>
        <v>-22</v>
      </c>
      <c r="X58" s="386">
        <f>ROUNDDOWN(X57,0)</f>
        <v>202</v>
      </c>
      <c r="Y58" s="385">
        <f>H43-X58</f>
        <v>-2</v>
      </c>
      <c r="Z58" s="387">
        <f>ROUNDDOWN(Z57,0)</f>
        <v>222</v>
      </c>
      <c r="AA58" s="385">
        <f>H43-Z58</f>
        <v>-22</v>
      </c>
      <c r="AB58" s="61"/>
      <c r="AC58" s="70" t="s">
        <v>142</v>
      </c>
      <c r="AD58" s="245" t="str">
        <f>IF($X$59*N57+$Y$59*N59&lt;&gt;0,$X$59*N57+$Y$59*N59,"NA")</f>
        <v>NA</v>
      </c>
      <c r="AE58" s="245" t="str">
        <f>IF($X$59*O57+$Y$59*O59&lt;&gt;0,$X$59*O57+$Y$59*O59,"NA")</f>
        <v>NA</v>
      </c>
      <c r="AF58" s="245" t="str">
        <f>IF($X$59*P57+$Y$59*P59&lt;&gt;0,$X$59*P57+$Y$59*P59,"NA")</f>
        <v>NA</v>
      </c>
      <c r="AG58" s="245" t="str">
        <f>IF($X$59*Q57+$Y$59*Q59&lt;&gt;0,$X$59*Q57+$Y$59*Q59,"NA")</f>
        <v>NA</v>
      </c>
      <c r="AH58" s="61"/>
      <c r="AI58" s="70" t="s">
        <v>64</v>
      </c>
      <c r="AJ58" s="243">
        <f>IF(AD60=AD58,$Y$59,IF(AD60=AD59,$AA$59,0))</f>
        <v>0</v>
      </c>
      <c r="AK58" s="243">
        <f>IF(AE60=AE58,$Y$59,IF(AE60=AE59,$AA$59,0))</f>
        <v>0</v>
      </c>
      <c r="AL58" s="243">
        <f>IF(AF60=AF58,$Y$59,IF(AF60=AF59,$AA$59,0))</f>
        <v>0</v>
      </c>
      <c r="AM58" s="243">
        <f>IF(AG60=AG58,$Y$59,IF(AG60=AG59,$AA$59,0))</f>
        <v>0</v>
      </c>
      <c r="AN58" s="61"/>
      <c r="AO58" s="61"/>
      <c r="AP58" s="61"/>
      <c r="AQ58" s="61"/>
      <c r="AR58" s="61"/>
      <c r="AS58" s="61"/>
      <c r="AT58" s="61"/>
    </row>
    <row r="59" spans="1:46" ht="15.75" thickBot="1" x14ac:dyDescent="0.3">
      <c r="A59" s="61"/>
      <c r="B59" s="61"/>
      <c r="C59" s="61"/>
      <c r="D59" s="61"/>
      <c r="E59" s="61"/>
      <c r="F59" s="61"/>
      <c r="G59" s="281"/>
      <c r="H59" s="61"/>
      <c r="I59" s="61"/>
      <c r="J59" s="61"/>
      <c r="K59" s="61"/>
      <c r="L59" s="61"/>
      <c r="M59" s="70" t="s">
        <v>64</v>
      </c>
      <c r="N59" s="334">
        <f>'BPA List Pricing'!C29*(1-Estimate!D$45)</f>
        <v>27.99</v>
      </c>
      <c r="O59" s="334">
        <f>'BPA List Pricing'!D29*(1-Estimate!D46)</f>
        <v>27.2</v>
      </c>
      <c r="P59" s="334">
        <f>'BPA List Pricing'!E29*(1-Estimate!D47)</f>
        <v>20</v>
      </c>
      <c r="Q59" s="334">
        <f>'BPA List Pricing'!F29*(1-Estimate!D48)</f>
        <v>31.99</v>
      </c>
      <c r="R59" s="61"/>
      <c r="S59" s="61"/>
      <c r="T59" s="61"/>
      <c r="U59" s="388">
        <f>IF(K42&lt;50,H43,0)</f>
        <v>200</v>
      </c>
      <c r="V59" s="389">
        <f>IF(AND($K$42&gt;=50,$K$42&lt;$W$56),V58,0)</f>
        <v>0</v>
      </c>
      <c r="W59" s="389">
        <f>IF(AND($K$42&gt;=50,$K$42&lt;$W$56),W58,0)</f>
        <v>0</v>
      </c>
      <c r="X59" s="389">
        <f>IF(AND($K$42&gt;$X$56,$K$42&lt;5*$X$53),X58,0)</f>
        <v>0</v>
      </c>
      <c r="Y59" s="389">
        <f>IF(AND($K$42&gt;$X$56,$K$42&lt;5*$X$53),Y58,0)</f>
        <v>0</v>
      </c>
      <c r="Z59" s="390">
        <f>IF(AND($K$42&gt;$Z$56,$K$42&lt;=5*$X$53),Z58,0)</f>
        <v>0</v>
      </c>
      <c r="AA59" s="390">
        <f>IF(AND($K$42&gt;$Z$56,$K$42&lt;=5*$X$53),AA58,0)</f>
        <v>0</v>
      </c>
      <c r="AB59" s="61"/>
      <c r="AC59" s="70" t="s">
        <v>143</v>
      </c>
      <c r="AD59" s="245" t="str">
        <f>IF($Z$59*N58+$AA$59*N59&lt;&gt;0,$Z$59*N58+$AA$59*N59,"NA")</f>
        <v>NA</v>
      </c>
      <c r="AE59" s="245" t="str">
        <f>IF($Z$59*O58+$AA$59*O59&lt;&gt;0,$Z$59*O58+$AA$59*O59,"NA")</f>
        <v>NA</v>
      </c>
      <c r="AF59" s="245" t="str">
        <f>IF($Z$59*P58+$AA$59*P59&lt;&gt;0,$Z$59*P58+$AA$59*P59,"NA")</f>
        <v>NA</v>
      </c>
      <c r="AG59" s="245" t="str">
        <f>IF($Z$59*Q58+$AA$59*Q59&lt;&gt;0,$Z$59*Q58+$AA$59*Q59,"NA")</f>
        <v>NA</v>
      </c>
      <c r="AH59" s="61"/>
      <c r="AI59" s="260" t="s">
        <v>8</v>
      </c>
      <c r="AJ59" s="268">
        <f>$H44</f>
        <v>0</v>
      </c>
      <c r="AK59" s="268">
        <f>$H44</f>
        <v>0</v>
      </c>
      <c r="AL59" s="268">
        <f>$H44</f>
        <v>0</v>
      </c>
      <c r="AM59" s="268">
        <f>$H44</f>
        <v>0</v>
      </c>
      <c r="AN59" s="61"/>
      <c r="AO59" s="61"/>
      <c r="AP59" s="61"/>
      <c r="AQ59" s="61"/>
      <c r="AR59" s="61"/>
      <c r="AS59" s="61"/>
      <c r="AT59" s="61"/>
    </row>
    <row r="60" spans="1:46" ht="15.75" thickBot="1" x14ac:dyDescent="0.3">
      <c r="A60" s="61"/>
      <c r="B60" s="61"/>
      <c r="C60" s="61"/>
      <c r="D60" s="61"/>
      <c r="E60" s="61"/>
      <c r="F60" s="61"/>
      <c r="G60" s="281"/>
      <c r="H60" s="61"/>
      <c r="I60" s="61"/>
      <c r="J60" s="61"/>
      <c r="K60" s="61"/>
      <c r="L60" s="61"/>
      <c r="M60" s="70" t="s">
        <v>8</v>
      </c>
      <c r="N60" s="334">
        <f>'BPA List Pricing'!C30*(1-Estimate!D$45)</f>
        <v>27.99</v>
      </c>
      <c r="O60" s="334">
        <f>'BPA List Pricing'!D30*(1-Estimate!D46)</f>
        <v>27.2</v>
      </c>
      <c r="P60" s="334">
        <f>'BPA List Pricing'!E30*(1-Estimate!D47)</f>
        <v>36.9</v>
      </c>
      <c r="Q60" s="334">
        <f>'BPA List Pricing'!F30*(1-Estimate!D48)</f>
        <v>34.99</v>
      </c>
      <c r="R60" s="61"/>
      <c r="S60" s="61"/>
      <c r="T60" s="61"/>
      <c r="U60" s="61"/>
      <c r="V60" s="61"/>
      <c r="W60" s="61"/>
      <c r="X60" s="61"/>
      <c r="Y60" s="61"/>
      <c r="Z60" s="61"/>
      <c r="AA60" s="61"/>
      <c r="AB60" s="61"/>
      <c r="AC60" s="70" t="s">
        <v>126</v>
      </c>
      <c r="AD60" s="245">
        <f>MIN(AD56:AD59)</f>
        <v>5998</v>
      </c>
      <c r="AE60" s="245">
        <f t="shared" ref="AE60:AG60" si="24">MIN(AE56:AE59)</f>
        <v>5440</v>
      </c>
      <c r="AF60" s="245">
        <f t="shared" si="24"/>
        <v>4000</v>
      </c>
      <c r="AG60" s="245">
        <f t="shared" si="24"/>
        <v>5000</v>
      </c>
      <c r="AH60" s="61"/>
      <c r="AI60" s="269" t="s">
        <v>150</v>
      </c>
      <c r="AJ60" s="270">
        <f>$B$12</f>
        <v>0</v>
      </c>
      <c r="AK60" s="270">
        <f t="shared" ref="AK60:AM60" si="25">$B$12</f>
        <v>0</v>
      </c>
      <c r="AL60" s="270">
        <f t="shared" si="25"/>
        <v>0</v>
      </c>
      <c r="AM60" s="270">
        <f t="shared" si="25"/>
        <v>0</v>
      </c>
      <c r="AN60" s="61"/>
      <c r="AO60" s="61"/>
      <c r="AP60" s="61"/>
      <c r="AQ60" s="61"/>
      <c r="AR60" s="61"/>
      <c r="AS60" s="61"/>
      <c r="AT60" s="61"/>
    </row>
    <row r="61" spans="1:46" x14ac:dyDescent="0.25">
      <c r="A61" s="61"/>
      <c r="B61" s="61"/>
      <c r="C61" s="61"/>
      <c r="D61" s="61"/>
      <c r="E61" s="61"/>
      <c r="F61" s="61"/>
      <c r="G61" s="281"/>
      <c r="H61" s="61"/>
      <c r="I61" s="61"/>
      <c r="J61" s="61"/>
      <c r="K61" s="61"/>
      <c r="L61" s="61"/>
      <c r="M61" s="70" t="s">
        <v>67</v>
      </c>
      <c r="N61" s="334">
        <f>'BPA List Pricing'!C31*(1-Estimate!D$45)</f>
        <v>10</v>
      </c>
      <c r="O61" s="334">
        <f>'BPA List Pricing'!D31*(1-Estimate!D46)</f>
        <v>5</v>
      </c>
      <c r="P61" s="334">
        <f>'BPA List Pricing'!E31*(1-Estimate!D47)</f>
        <v>5</v>
      </c>
      <c r="Q61" s="334">
        <f>'BPA List Pricing'!F31*(1-Estimate!D48)</f>
        <v>51.2</v>
      </c>
      <c r="R61" s="61"/>
      <c r="S61" s="61"/>
      <c r="T61" s="61"/>
      <c r="U61" s="61"/>
      <c r="V61" s="61"/>
      <c r="W61" s="61"/>
      <c r="X61" s="61"/>
      <c r="Y61" s="61"/>
      <c r="Z61" s="61"/>
      <c r="AA61" s="61"/>
      <c r="AB61" s="61"/>
      <c r="AC61" s="61"/>
      <c r="AD61" s="61"/>
      <c r="AE61" s="61"/>
      <c r="AF61" s="61"/>
      <c r="AG61" s="61"/>
      <c r="AH61" s="61"/>
      <c r="AI61" s="411" t="s">
        <v>146</v>
      </c>
      <c r="AJ61" s="412">
        <f t="shared" ref="AJ61:AM63" si="26">IF(SUMPRODUCT(AJ$56:AJ$58,N$57:N$59)&gt;N$60*$H$43,0,AJ56)</f>
        <v>0</v>
      </c>
      <c r="AK61" s="412">
        <f t="shared" si="26"/>
        <v>200</v>
      </c>
      <c r="AL61" s="412">
        <f t="shared" si="26"/>
        <v>200</v>
      </c>
      <c r="AM61" s="413">
        <f t="shared" si="26"/>
        <v>200</v>
      </c>
      <c r="AN61" s="61"/>
      <c r="AO61" s="61"/>
      <c r="AP61" s="61"/>
      <c r="AQ61" s="61"/>
      <c r="AR61" s="61"/>
      <c r="AS61" s="61"/>
      <c r="AT61" s="61"/>
    </row>
    <row r="62" spans="1:46" x14ac:dyDescent="0.25">
      <c r="A62" s="61"/>
      <c r="B62" s="61"/>
      <c r="C62" s="61"/>
      <c r="D62" s="61"/>
      <c r="E62" s="61"/>
      <c r="F62" s="61"/>
      <c r="G62" s="281"/>
      <c r="H62" s="61"/>
      <c r="I62" s="61"/>
      <c r="J62" s="61"/>
      <c r="K62" s="61"/>
      <c r="L62" s="61"/>
      <c r="M62" s="70" t="s">
        <v>2</v>
      </c>
      <c r="N62" s="334">
        <f>4*(1-Estimate!D$45)</f>
        <v>4</v>
      </c>
      <c r="O62" s="334">
        <f>7.05*(1-Estimate!D46)</f>
        <v>7.05</v>
      </c>
      <c r="P62" s="334">
        <f>8.19*(1-Estimate!D47)</f>
        <v>8.19</v>
      </c>
      <c r="Q62" s="334">
        <f>10*(1-Estimate!D48)</f>
        <v>10</v>
      </c>
      <c r="R62" s="61"/>
      <c r="S62" s="61"/>
      <c r="T62" s="61"/>
      <c r="U62" s="61"/>
      <c r="V62" s="61"/>
      <c r="W62" s="61"/>
      <c r="X62" s="61"/>
      <c r="Y62" s="61"/>
      <c r="Z62" s="61"/>
      <c r="AA62" s="61"/>
      <c r="AB62" s="61"/>
      <c r="AC62" s="61"/>
      <c r="AD62" s="61"/>
      <c r="AE62" s="61"/>
      <c r="AF62" s="61"/>
      <c r="AG62" s="61"/>
      <c r="AH62" s="61"/>
      <c r="AI62" s="67" t="s">
        <v>145</v>
      </c>
      <c r="AJ62" s="243">
        <f>IF(SUMPRODUCT(AJ$56:AJ$58,N$57:N$59)&gt;N$60*$H$43,0,AJ57)</f>
        <v>0</v>
      </c>
      <c r="AK62" s="243">
        <f t="shared" si="26"/>
        <v>0</v>
      </c>
      <c r="AL62" s="243">
        <f t="shared" si="26"/>
        <v>0</v>
      </c>
      <c r="AM62" s="414">
        <f t="shared" si="26"/>
        <v>0</v>
      </c>
      <c r="AN62" s="61"/>
      <c r="AO62" s="61"/>
      <c r="AP62" s="61"/>
      <c r="AQ62" s="61"/>
      <c r="AR62" s="61"/>
      <c r="AS62" s="61"/>
      <c r="AT62" s="61"/>
    </row>
    <row r="63" spans="1:46" x14ac:dyDescent="0.25">
      <c r="A63" s="61"/>
      <c r="B63" s="61"/>
      <c r="C63" s="61"/>
      <c r="D63" s="61"/>
      <c r="E63" s="61"/>
      <c r="F63" s="61"/>
      <c r="G63" s="281"/>
      <c r="H63" s="61"/>
      <c r="I63" s="61"/>
      <c r="J63" s="61"/>
      <c r="K63" s="61"/>
      <c r="L63" s="61"/>
      <c r="M63" s="281"/>
      <c r="N63" s="61"/>
      <c r="O63" s="61"/>
      <c r="P63" s="61"/>
      <c r="Q63" s="61"/>
      <c r="R63" s="61"/>
      <c r="S63" s="61"/>
      <c r="T63" s="61"/>
      <c r="U63" s="61"/>
      <c r="V63" s="61"/>
      <c r="W63" s="61"/>
      <c r="X63" s="61"/>
      <c r="Y63" s="61"/>
      <c r="Z63" s="61"/>
      <c r="AA63" s="61"/>
      <c r="AB63" s="61"/>
      <c r="AC63" s="61"/>
      <c r="AD63" s="61"/>
      <c r="AE63" s="61"/>
      <c r="AF63" s="61"/>
      <c r="AG63" s="61"/>
      <c r="AH63" s="61"/>
      <c r="AI63" s="67" t="s">
        <v>144</v>
      </c>
      <c r="AJ63" s="243">
        <f>IF(SUMPRODUCT(AJ$56:AJ$58,N$57:N$59)&gt;N$60*$H$43,0,AJ58)</f>
        <v>0</v>
      </c>
      <c r="AK63" s="243">
        <f t="shared" si="26"/>
        <v>0</v>
      </c>
      <c r="AL63" s="243">
        <f t="shared" si="26"/>
        <v>0</v>
      </c>
      <c r="AM63" s="414">
        <f t="shared" si="26"/>
        <v>0</v>
      </c>
      <c r="AN63" s="61"/>
      <c r="AO63" s="61"/>
      <c r="AP63" s="61"/>
      <c r="AQ63" s="61"/>
      <c r="AR63" s="61"/>
      <c r="AS63" s="61"/>
      <c r="AT63" s="61"/>
    </row>
    <row r="64" spans="1:46" ht="15.75" thickBot="1" x14ac:dyDescent="0.3">
      <c r="A64" s="61"/>
      <c r="B64" s="61"/>
      <c r="C64" s="61"/>
      <c r="D64" s="61"/>
      <c r="E64" s="61"/>
      <c r="F64" s="61"/>
      <c r="G64" s="281"/>
      <c r="H64" s="61"/>
      <c r="I64" s="61"/>
      <c r="J64" s="61"/>
      <c r="K64" s="61"/>
      <c r="L64" s="61"/>
      <c r="M64" s="281"/>
      <c r="N64" s="61"/>
      <c r="O64" s="61"/>
      <c r="P64" s="61"/>
      <c r="Q64" s="61"/>
      <c r="R64" s="61"/>
      <c r="S64" s="61"/>
      <c r="T64" s="61"/>
      <c r="U64" s="61"/>
      <c r="V64" s="61"/>
      <c r="W64" s="61"/>
      <c r="X64" s="61"/>
      <c r="Y64" s="61"/>
      <c r="Z64" s="61"/>
      <c r="AA64" s="61"/>
      <c r="AB64" s="61"/>
      <c r="AC64" s="61"/>
      <c r="AD64" s="61"/>
      <c r="AE64" s="61"/>
      <c r="AF64" s="61"/>
      <c r="AG64" s="61"/>
      <c r="AH64" s="61"/>
      <c r="AI64" s="73" t="s">
        <v>147</v>
      </c>
      <c r="AJ64" s="415">
        <f>IF(SUMPRODUCT(AJ56:AJ58,N57:N59)&gt;N60*$H$43,$H$43+AJ59,AJ59)</f>
        <v>200</v>
      </c>
      <c r="AK64" s="415">
        <f t="shared" ref="AK64:AM64" si="27">IF(SUMPRODUCT(AK56:AK58,O57:O59)&gt;O60*$H$43,$H$43+AK59,AK59)</f>
        <v>0</v>
      </c>
      <c r="AL64" s="415">
        <f t="shared" si="27"/>
        <v>0</v>
      </c>
      <c r="AM64" s="415">
        <f t="shared" si="27"/>
        <v>0</v>
      </c>
      <c r="AN64" s="61"/>
      <c r="AO64" s="61"/>
      <c r="AP64" s="61"/>
      <c r="AQ64" s="61"/>
      <c r="AR64" s="61"/>
      <c r="AS64" s="61"/>
      <c r="AT64" s="61"/>
    </row>
    <row r="65" spans="1:46" x14ac:dyDescent="0.25">
      <c r="A65" s="61"/>
      <c r="B65" s="61"/>
      <c r="C65" s="61"/>
      <c r="D65" s="61"/>
      <c r="E65" s="61"/>
      <c r="F65" s="61"/>
      <c r="G65" s="281"/>
      <c r="H65" s="61"/>
      <c r="I65" s="61"/>
      <c r="J65" s="61"/>
      <c r="K65" s="61"/>
      <c r="L65" s="61"/>
      <c r="M65" s="281"/>
      <c r="N65" s="61"/>
      <c r="O65" s="61"/>
      <c r="P65" s="61"/>
      <c r="Q65" s="61"/>
      <c r="R65" s="61"/>
      <c r="S65" s="61"/>
      <c r="T65" s="61"/>
      <c r="U65" s="61"/>
      <c r="V65" s="61"/>
      <c r="W65" s="61"/>
      <c r="X65" s="61"/>
      <c r="Y65" s="61"/>
      <c r="Z65" s="61"/>
      <c r="AA65" s="61"/>
      <c r="AB65" s="61"/>
      <c r="AC65" s="61"/>
      <c r="AD65" s="61"/>
      <c r="AE65" s="61"/>
      <c r="AF65" s="61"/>
      <c r="AG65" s="61"/>
      <c r="AH65" s="61"/>
      <c r="AI65" s="293" t="s">
        <v>68</v>
      </c>
      <c r="AJ65" s="400">
        <v>0</v>
      </c>
      <c r="AK65" s="400">
        <v>0</v>
      </c>
      <c r="AL65" s="400">
        <v>0</v>
      </c>
      <c r="AM65" s="400">
        <v>0</v>
      </c>
      <c r="AN65" s="61"/>
      <c r="AO65" s="61"/>
      <c r="AP65" s="61"/>
      <c r="AQ65" s="61"/>
      <c r="AR65" s="61"/>
      <c r="AS65" s="61"/>
      <c r="AT65" s="61"/>
    </row>
    <row r="66" spans="1:46" x14ac:dyDescent="0.25">
      <c r="A66" s="61"/>
      <c r="B66" s="61"/>
      <c r="C66" s="61"/>
      <c r="D66" s="61"/>
      <c r="E66" s="61"/>
      <c r="F66" s="61"/>
      <c r="G66" s="281"/>
      <c r="H66" s="61"/>
      <c r="I66" s="61"/>
      <c r="J66" s="61"/>
      <c r="K66" s="61"/>
      <c r="L66" s="61"/>
      <c r="M66" s="281"/>
      <c r="N66" s="61"/>
      <c r="O66" s="61"/>
      <c r="P66" s="61"/>
      <c r="Q66" s="61"/>
      <c r="R66" s="61"/>
      <c r="S66" s="61"/>
      <c r="T66" s="61"/>
      <c r="U66" s="61"/>
      <c r="V66" s="61"/>
      <c r="W66" s="61"/>
      <c r="X66" s="61"/>
      <c r="Y66" s="61"/>
      <c r="Z66" s="61"/>
      <c r="AA66" s="61"/>
      <c r="AB66" s="61"/>
      <c r="AC66" s="61"/>
      <c r="AD66" s="61"/>
      <c r="AE66" s="61"/>
      <c r="AF66" s="61"/>
      <c r="AG66" s="61"/>
      <c r="AH66" s="61"/>
      <c r="AI66" s="281" t="s">
        <v>2</v>
      </c>
      <c r="AJ66" s="243">
        <f>$H47</f>
        <v>0</v>
      </c>
      <c r="AK66" s="243">
        <f>$H47</f>
        <v>0</v>
      </c>
      <c r="AL66" s="243">
        <f>$H47</f>
        <v>0</v>
      </c>
      <c r="AM66" s="243">
        <f>$H47</f>
        <v>0</v>
      </c>
      <c r="AN66" s="61"/>
      <c r="AO66" s="61"/>
      <c r="AP66" s="61"/>
      <c r="AQ66" s="61"/>
      <c r="AR66" s="61"/>
      <c r="AS66" s="61"/>
      <c r="AT66" s="61"/>
    </row>
    <row r="67" spans="1:46" x14ac:dyDescent="0.25">
      <c r="A67" s="61"/>
      <c r="B67" s="61"/>
      <c r="C67" s="61"/>
      <c r="D67" s="61"/>
      <c r="E67" s="61"/>
      <c r="F67" s="61"/>
      <c r="G67" s="281"/>
      <c r="H67" s="61"/>
      <c r="I67" s="61"/>
      <c r="J67" s="61"/>
      <c r="K67" s="61"/>
      <c r="L67" s="61"/>
      <c r="M67" s="281"/>
      <c r="N67" s="61"/>
      <c r="O67" s="61"/>
      <c r="P67" s="61"/>
      <c r="Q67" s="61"/>
      <c r="R67" s="61"/>
      <c r="S67" s="61"/>
      <c r="T67" s="61"/>
      <c r="U67" s="61"/>
      <c r="V67" s="61"/>
      <c r="W67" s="61"/>
      <c r="X67" s="61"/>
      <c r="Y67" s="61"/>
      <c r="Z67" s="61"/>
      <c r="AA67" s="61"/>
      <c r="AB67" s="61"/>
      <c r="AC67" s="61"/>
      <c r="AD67" s="61"/>
      <c r="AE67" s="61"/>
      <c r="AF67" s="61"/>
      <c r="AG67" s="61"/>
      <c r="AH67" s="61"/>
      <c r="AI67" s="70" t="s">
        <v>45</v>
      </c>
      <c r="AJ67" s="434">
        <f>SUMPRODUCT(AJ61:AJ66,N57:N62)+AD55</f>
        <v>5598</v>
      </c>
      <c r="AK67" s="434">
        <f t="shared" ref="AK67:AM67" si="28">SUMPRODUCT(AK61:AK66,O57:O62)+AE55</f>
        <v>5440</v>
      </c>
      <c r="AL67" s="434">
        <f t="shared" si="28"/>
        <v>4000</v>
      </c>
      <c r="AM67" s="434">
        <f t="shared" si="28"/>
        <v>5000</v>
      </c>
      <c r="AN67" s="61"/>
      <c r="AO67" s="61"/>
      <c r="AP67" s="61"/>
      <c r="AQ67" s="61"/>
      <c r="AR67" s="61"/>
      <c r="AS67" s="61"/>
      <c r="AT67" s="61"/>
    </row>
    <row r="68" spans="1:46" x14ac:dyDescent="0.25">
      <c r="A68" s="61"/>
      <c r="B68" s="61"/>
      <c r="C68" s="61"/>
      <c r="D68" s="61"/>
      <c r="E68" s="61"/>
      <c r="F68" s="61"/>
      <c r="G68" s="281"/>
      <c r="H68" s="61"/>
      <c r="I68" s="61"/>
      <c r="J68" s="61"/>
      <c r="K68" s="61"/>
      <c r="L68" s="61"/>
      <c r="M68" s="281"/>
      <c r="N68" s="61"/>
      <c r="O68" s="61"/>
      <c r="P68" s="61"/>
      <c r="Q68" s="61"/>
      <c r="R68" s="61"/>
      <c r="S68" s="61"/>
      <c r="T68" s="61"/>
      <c r="U68" s="61"/>
      <c r="V68" s="61"/>
      <c r="W68" s="61"/>
      <c r="X68" s="61"/>
      <c r="Y68" s="61"/>
      <c r="Z68" s="61"/>
      <c r="AA68" s="61"/>
      <c r="AB68" s="61"/>
      <c r="AC68" s="621"/>
      <c r="AD68" s="61"/>
      <c r="AE68" s="61"/>
      <c r="AF68" s="61"/>
      <c r="AG68" s="61"/>
      <c r="AH68" s="61"/>
      <c r="AI68" s="416" t="s">
        <v>46</v>
      </c>
      <c r="AJ68" s="417">
        <f>AJ67/($H43+$H44+$B$12)</f>
        <v>27.99</v>
      </c>
      <c r="AK68" s="417">
        <f t="shared" ref="AK68:AL68" si="29">AK67/($H43+$H44+$B$12)</f>
        <v>27.2</v>
      </c>
      <c r="AL68" s="417">
        <f t="shared" si="29"/>
        <v>20</v>
      </c>
      <c r="AM68" s="417">
        <f>AM67/($H43+$H44+$B$12)</f>
        <v>25</v>
      </c>
      <c r="AN68" s="61"/>
      <c r="AO68" s="61"/>
      <c r="AP68" s="61"/>
      <c r="AQ68" s="61"/>
      <c r="AR68" s="61"/>
      <c r="AS68" s="61"/>
      <c r="AT68" s="61"/>
    </row>
    <row r="69" spans="1:46" ht="15.75" thickBot="1" x14ac:dyDescent="0.3">
      <c r="A69" s="61"/>
      <c r="B69" s="61"/>
      <c r="C69" s="61"/>
      <c r="D69" s="61"/>
      <c r="E69" s="61"/>
      <c r="F69" s="61"/>
      <c r="G69" s="281"/>
      <c r="H69" s="61"/>
      <c r="I69" s="61"/>
      <c r="J69" s="61"/>
      <c r="K69" s="61"/>
      <c r="L69" s="61"/>
      <c r="M69" s="28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row>
    <row r="70" spans="1:46" ht="15.75" x14ac:dyDescent="0.25">
      <c r="A70" s="61"/>
      <c r="B70" s="61"/>
      <c r="C70" s="61"/>
      <c r="D70" s="61"/>
      <c r="E70" s="61"/>
      <c r="F70" s="61"/>
      <c r="G70" s="281"/>
      <c r="H70" s="61"/>
      <c r="I70" s="61"/>
      <c r="J70" s="61"/>
      <c r="K70" s="61"/>
      <c r="L70" s="61"/>
      <c r="M70" s="281"/>
      <c r="N70" s="61"/>
      <c r="O70" s="61"/>
      <c r="P70" s="61"/>
      <c r="Q70" s="61"/>
      <c r="R70" s="61"/>
      <c r="S70" s="61"/>
      <c r="T70" s="61"/>
      <c r="U70" s="61"/>
      <c r="V70" s="61"/>
      <c r="W70" s="61"/>
      <c r="X70" s="61"/>
      <c r="Y70" s="61"/>
      <c r="Z70" s="61"/>
      <c r="AA70" s="61"/>
      <c r="AB70" s="61"/>
      <c r="AC70" s="61"/>
      <c r="AD70" s="61"/>
      <c r="AE70" s="61"/>
      <c r="AF70" s="61"/>
      <c r="AG70" s="61"/>
      <c r="AH70" s="418" t="s">
        <v>96</v>
      </c>
      <c r="AI70" s="419" t="s">
        <v>87</v>
      </c>
      <c r="AJ70" s="420" t="s">
        <v>6</v>
      </c>
      <c r="AK70" s="420" t="s">
        <v>13</v>
      </c>
      <c r="AL70" s="420" t="s">
        <v>7</v>
      </c>
      <c r="AM70" s="421" t="s">
        <v>14</v>
      </c>
      <c r="AN70" s="61"/>
      <c r="AO70" s="61"/>
      <c r="AP70" s="61"/>
      <c r="AQ70" s="61"/>
      <c r="AR70" s="61"/>
      <c r="AS70" s="61"/>
      <c r="AT70" s="61"/>
    </row>
    <row r="71" spans="1:46" x14ac:dyDescent="0.25">
      <c r="A71" s="61"/>
      <c r="B71" s="61"/>
      <c r="C71" s="61"/>
      <c r="D71" s="61"/>
      <c r="E71" s="61"/>
      <c r="F71" s="61"/>
      <c r="G71" s="281"/>
      <c r="H71" s="61"/>
      <c r="I71" s="61"/>
      <c r="J71" s="61"/>
      <c r="K71" s="61"/>
      <c r="L71" s="61"/>
      <c r="M71" s="281"/>
      <c r="N71" s="61"/>
      <c r="O71" s="61"/>
      <c r="P71" s="61"/>
      <c r="Q71" s="61"/>
      <c r="R71" s="61"/>
      <c r="S71" s="61"/>
      <c r="T71" s="61"/>
      <c r="U71" s="61"/>
      <c r="V71" s="61"/>
      <c r="W71" s="61"/>
      <c r="X71" s="61"/>
      <c r="Y71" s="61"/>
      <c r="Z71" s="61"/>
      <c r="AA71" s="61"/>
      <c r="AB71" s="61"/>
      <c r="AC71" s="61"/>
      <c r="AD71" s="61"/>
      <c r="AE71" s="61"/>
      <c r="AF71" s="61"/>
      <c r="AG71" s="61"/>
      <c r="AH71" s="422" t="s">
        <v>1</v>
      </c>
      <c r="AI71" s="423">
        <f>E2</f>
        <v>100</v>
      </c>
      <c r="AJ71" s="424">
        <f>$AI$71*AJ15</f>
        <v>1998.9999999999998</v>
      </c>
      <c r="AK71" s="424">
        <f>$AI$71*AK15</f>
        <v>1310</v>
      </c>
      <c r="AL71" s="424">
        <f>$AI$71*AL15</f>
        <v>1475</v>
      </c>
      <c r="AM71" s="425">
        <f>$AI$71*AM15</f>
        <v>1998.9999999999998</v>
      </c>
      <c r="AN71" s="61"/>
      <c r="AO71" s="61"/>
      <c r="AP71" s="61"/>
      <c r="AQ71" s="61"/>
      <c r="AR71" s="61"/>
      <c r="AS71" s="61"/>
      <c r="AT71" s="61"/>
    </row>
    <row r="72" spans="1:46" x14ac:dyDescent="0.25">
      <c r="A72" s="61"/>
      <c r="B72" s="61"/>
      <c r="C72" s="61"/>
      <c r="D72" s="61"/>
      <c r="E72" s="61"/>
      <c r="F72" s="61"/>
      <c r="G72" s="281"/>
      <c r="H72" s="61"/>
      <c r="I72" s="61"/>
      <c r="J72" s="61"/>
      <c r="K72" s="61"/>
      <c r="L72" s="61"/>
      <c r="M72" s="281"/>
      <c r="N72" s="61"/>
      <c r="O72" s="61"/>
      <c r="P72" s="61"/>
      <c r="Q72" s="61"/>
      <c r="R72" s="61"/>
      <c r="S72" s="61"/>
      <c r="T72" s="61"/>
      <c r="U72" s="61"/>
      <c r="V72" s="61"/>
      <c r="W72" s="61"/>
      <c r="X72" s="61"/>
      <c r="Y72" s="61"/>
      <c r="Z72" s="61"/>
      <c r="AA72" s="61"/>
      <c r="AB72" s="61"/>
      <c r="AC72" s="61"/>
      <c r="AD72" s="61"/>
      <c r="AE72" s="61"/>
      <c r="AF72" s="61"/>
      <c r="AG72" s="61"/>
      <c r="AH72" s="422" t="s">
        <v>17</v>
      </c>
      <c r="AI72" s="423">
        <f>E9</f>
        <v>700</v>
      </c>
      <c r="AJ72" s="424">
        <f>$AI$72*AJ50</f>
        <v>18893</v>
      </c>
      <c r="AK72" s="424">
        <f>$AI$72*AK50</f>
        <v>14104.999999999998</v>
      </c>
      <c r="AL72" s="424">
        <f>$AI$72*AL50</f>
        <v>17325</v>
      </c>
      <c r="AM72" s="425">
        <f>$AI$72*AM50</f>
        <v>25892.999999999996</v>
      </c>
      <c r="AN72" s="61"/>
      <c r="AO72" s="61"/>
      <c r="AP72" s="61"/>
      <c r="AQ72" s="61"/>
      <c r="AR72" s="61"/>
      <c r="AS72" s="61"/>
      <c r="AT72" s="61"/>
    </row>
    <row r="73" spans="1:46" x14ac:dyDescent="0.25">
      <c r="A73" s="61"/>
      <c r="B73" s="61"/>
      <c r="C73" s="61"/>
      <c r="D73" s="61"/>
      <c r="E73" s="61"/>
      <c r="F73" s="61"/>
      <c r="G73" s="281"/>
      <c r="H73" s="61"/>
      <c r="I73" s="61"/>
      <c r="J73" s="61"/>
      <c r="K73" s="61"/>
      <c r="L73" s="61"/>
      <c r="M73" s="281"/>
      <c r="N73" s="61"/>
      <c r="O73" s="61"/>
      <c r="P73" s="61"/>
      <c r="Q73" s="61"/>
      <c r="R73" s="61"/>
      <c r="S73" s="61"/>
      <c r="T73" s="61"/>
      <c r="U73" s="61"/>
      <c r="V73" s="61"/>
      <c r="W73" s="61"/>
      <c r="X73" s="61"/>
      <c r="Y73" s="61"/>
      <c r="Z73" s="61"/>
      <c r="AA73" s="61"/>
      <c r="AB73" s="61"/>
      <c r="AC73" s="61"/>
      <c r="AD73" s="61"/>
      <c r="AE73" s="61"/>
      <c r="AF73" s="61"/>
      <c r="AG73" s="61"/>
      <c r="AH73" s="422" t="s">
        <v>0</v>
      </c>
      <c r="AI73" s="423">
        <f>E20</f>
        <v>200</v>
      </c>
      <c r="AJ73" s="424">
        <f>$AI$73*AJ68</f>
        <v>5598</v>
      </c>
      <c r="AK73" s="424">
        <f>$AI$73*AK68</f>
        <v>5440</v>
      </c>
      <c r="AL73" s="424">
        <f>$AI$73*AL68</f>
        <v>4000</v>
      </c>
      <c r="AM73" s="425">
        <f>$AI$73*AM68</f>
        <v>5000</v>
      </c>
      <c r="AN73" s="61"/>
      <c r="AO73" s="61"/>
      <c r="AP73" s="61"/>
      <c r="AQ73" s="61"/>
      <c r="AR73" s="61"/>
      <c r="AS73" s="61"/>
      <c r="AT73" s="61"/>
    </row>
    <row r="74" spans="1:46" ht="15.75" thickBot="1" x14ac:dyDescent="0.3">
      <c r="A74" s="61"/>
      <c r="B74" s="61"/>
      <c r="C74" s="61"/>
      <c r="D74" s="61"/>
      <c r="E74" s="61"/>
      <c r="F74" s="61"/>
      <c r="G74" s="281"/>
      <c r="H74" s="61"/>
      <c r="I74" s="61"/>
      <c r="J74" s="61"/>
      <c r="K74" s="61"/>
      <c r="L74" s="61"/>
      <c r="M74" s="281"/>
      <c r="N74" s="61"/>
      <c r="O74" s="61"/>
      <c r="P74" s="61"/>
      <c r="Q74" s="61"/>
      <c r="R74" s="61"/>
      <c r="S74" s="61"/>
      <c r="T74" s="61"/>
      <c r="U74" s="61"/>
      <c r="V74" s="61"/>
      <c r="W74" s="61"/>
      <c r="X74" s="61"/>
      <c r="Y74" s="61"/>
      <c r="Z74" s="61"/>
      <c r="AA74" s="61"/>
      <c r="AB74" s="61"/>
      <c r="AC74" s="61"/>
      <c r="AD74" s="61"/>
      <c r="AE74" s="61"/>
      <c r="AF74" s="61"/>
      <c r="AG74" s="61"/>
      <c r="AH74" s="426" t="s">
        <v>88</v>
      </c>
      <c r="AI74" s="427">
        <f>SUM(AI71:AI73)</f>
        <v>1000</v>
      </c>
      <c r="AJ74" s="428">
        <f>SUM(AJ71:AJ73)</f>
        <v>26490</v>
      </c>
      <c r="AK74" s="428">
        <f>SUM(AK71:AK73)</f>
        <v>20855</v>
      </c>
      <c r="AL74" s="428">
        <f>SUM(AL71:AL73)</f>
        <v>22800</v>
      </c>
      <c r="AM74" s="429">
        <f>SUM(AM71:AM73)</f>
        <v>32892</v>
      </c>
      <c r="AN74" s="61"/>
      <c r="AO74" s="61"/>
      <c r="AP74" s="61"/>
      <c r="AQ74" s="61"/>
      <c r="AR74" s="61"/>
      <c r="AS74" s="61"/>
      <c r="AT74" s="61"/>
    </row>
  </sheetData>
  <mergeCells count="33">
    <mergeCell ref="A11:B11"/>
    <mergeCell ref="A3:B3"/>
    <mergeCell ref="AI53:AM53"/>
    <mergeCell ref="AO36:AT36"/>
    <mergeCell ref="AI1:AM1"/>
    <mergeCell ref="H12:K12"/>
    <mergeCell ref="AI34:AM34"/>
    <mergeCell ref="AO23:AT23"/>
    <mergeCell ref="Z2:AA2"/>
    <mergeCell ref="V7:W7"/>
    <mergeCell ref="X7:Y7"/>
    <mergeCell ref="Z7:AA7"/>
    <mergeCell ref="AC1:AG1"/>
    <mergeCell ref="AC18:AG18"/>
    <mergeCell ref="U35:AA35"/>
    <mergeCell ref="U18:AA18"/>
    <mergeCell ref="H26:K26"/>
    <mergeCell ref="H39:K39"/>
    <mergeCell ref="U1:AA1"/>
    <mergeCell ref="V36:W36"/>
    <mergeCell ref="X36:Y36"/>
    <mergeCell ref="Z36:AA36"/>
    <mergeCell ref="Z19:AA19"/>
    <mergeCell ref="X2:Y2"/>
    <mergeCell ref="V2:W2"/>
    <mergeCell ref="V19:W19"/>
    <mergeCell ref="X19:Y19"/>
    <mergeCell ref="U54:AA54"/>
    <mergeCell ref="Z55:AA55"/>
    <mergeCell ref="X55:Y55"/>
    <mergeCell ref="V55:W55"/>
    <mergeCell ref="AC34:AG34"/>
    <mergeCell ref="AC53:AG53"/>
  </mergeCells>
  <pageMargins left="0.21" right="0.51" top="0.51" bottom="0.45" header="0.37" footer="0.3"/>
  <pageSetup paperSize="5" scale="60" orientation="landscape" r:id="rId1"/>
  <rowBreaks count="1" manualBreakCount="1">
    <brk id="28" max="16383" man="1"/>
  </rowBreaks>
  <colBreaks count="4" manualBreakCount="4">
    <brk id="4" max="1048575" man="1"/>
    <brk id="8" max="1048575" man="1"/>
    <brk id="15" max="1048575" man="1"/>
    <brk id="3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G53"/>
  <sheetViews>
    <sheetView showGridLines="0" showRowColHeaders="0" topLeftCell="A7" zoomScaleNormal="100" workbookViewId="0">
      <selection activeCell="H13" sqref="H13"/>
    </sheetView>
  </sheetViews>
  <sheetFormatPr defaultRowHeight="15" x14ac:dyDescent="0.25"/>
  <cols>
    <col min="2" max="2" width="37.42578125" bestFit="1" customWidth="1"/>
    <col min="3" max="6" width="15.42578125" customWidth="1"/>
    <col min="7" max="7" width="3.140625" customWidth="1"/>
  </cols>
  <sheetData>
    <row r="1" spans="1:7" ht="15.75" thickBot="1" x14ac:dyDescent="0.3">
      <c r="A1" s="455" t="s">
        <v>210</v>
      </c>
      <c r="B1" s="455" t="s">
        <v>208</v>
      </c>
      <c r="C1" s="455" t="s">
        <v>208</v>
      </c>
      <c r="D1" s="455" t="s">
        <v>208</v>
      </c>
      <c r="E1" s="455" t="s">
        <v>208</v>
      </c>
      <c r="F1" s="455" t="s">
        <v>208</v>
      </c>
      <c r="G1" s="84"/>
    </row>
    <row r="2" spans="1:7" ht="16.5" thickBot="1" x14ac:dyDescent="0.3">
      <c r="A2" s="455" t="s">
        <v>219</v>
      </c>
      <c r="B2" s="453" t="s">
        <v>180</v>
      </c>
      <c r="C2" s="455" t="s">
        <v>208</v>
      </c>
      <c r="D2" s="455" t="s">
        <v>208</v>
      </c>
      <c r="E2" s="455" t="s">
        <v>208</v>
      </c>
      <c r="F2" s="455" t="s">
        <v>208</v>
      </c>
      <c r="G2" s="84"/>
    </row>
    <row r="3" spans="1:7" ht="15.75" thickBot="1" x14ac:dyDescent="0.3">
      <c r="A3" s="455" t="s">
        <v>212</v>
      </c>
      <c r="B3" s="455" t="s">
        <v>208</v>
      </c>
      <c r="C3" s="455" t="s">
        <v>208</v>
      </c>
      <c r="D3" s="455" t="s">
        <v>208</v>
      </c>
      <c r="E3" s="455" t="s">
        <v>208</v>
      </c>
      <c r="F3" s="455" t="s">
        <v>208</v>
      </c>
      <c r="G3" s="84"/>
    </row>
    <row r="4" spans="1:7" ht="15.75" x14ac:dyDescent="0.25">
      <c r="A4" s="144" t="s">
        <v>181</v>
      </c>
      <c r="B4" s="122" t="s">
        <v>114</v>
      </c>
      <c r="C4" s="123" t="s">
        <v>6</v>
      </c>
      <c r="D4" s="124" t="s">
        <v>13</v>
      </c>
      <c r="E4" s="125" t="s">
        <v>7</v>
      </c>
      <c r="F4" s="126" t="s">
        <v>14</v>
      </c>
      <c r="G4" s="84"/>
    </row>
    <row r="5" spans="1:7" x14ac:dyDescent="0.25">
      <c r="A5" s="147">
        <v>1000</v>
      </c>
      <c r="B5" s="127" t="s">
        <v>139</v>
      </c>
      <c r="C5" s="437"/>
      <c r="D5" s="437"/>
      <c r="E5" s="437"/>
      <c r="F5" s="438"/>
      <c r="G5" s="84"/>
    </row>
    <row r="6" spans="1:7" x14ac:dyDescent="0.25">
      <c r="A6" s="148">
        <v>1001</v>
      </c>
      <c r="B6" s="132" t="s">
        <v>164</v>
      </c>
      <c r="C6" s="437"/>
      <c r="D6" s="437"/>
      <c r="E6" s="437"/>
      <c r="F6" s="438"/>
      <c r="G6" s="84"/>
    </row>
    <row r="7" spans="1:7" x14ac:dyDescent="0.25">
      <c r="A7" s="148">
        <v>1002</v>
      </c>
      <c r="B7" s="132" t="s">
        <v>162</v>
      </c>
      <c r="C7" s="437"/>
      <c r="D7" s="437"/>
      <c r="E7" s="437"/>
      <c r="F7" s="438"/>
      <c r="G7" s="84"/>
    </row>
    <row r="8" spans="1:7" x14ac:dyDescent="0.25">
      <c r="A8" s="148">
        <v>1003</v>
      </c>
      <c r="B8" s="127" t="s">
        <v>104</v>
      </c>
      <c r="C8" s="437"/>
      <c r="D8" s="437"/>
      <c r="E8" s="437"/>
      <c r="F8" s="438"/>
      <c r="G8" s="84"/>
    </row>
    <row r="9" spans="1:7" x14ac:dyDescent="0.25">
      <c r="A9" s="148">
        <v>1004</v>
      </c>
      <c r="B9" s="127" t="s">
        <v>105</v>
      </c>
      <c r="C9" s="437"/>
      <c r="D9" s="437"/>
      <c r="E9" s="437"/>
      <c r="F9" s="438"/>
      <c r="G9" s="84"/>
    </row>
    <row r="10" spans="1:7" x14ac:dyDescent="0.25">
      <c r="A10" s="148">
        <v>1005</v>
      </c>
      <c r="B10" s="127" t="s">
        <v>106</v>
      </c>
      <c r="C10" s="437"/>
      <c r="D10" s="437"/>
      <c r="E10" s="437"/>
      <c r="F10" s="438"/>
      <c r="G10" s="84"/>
    </row>
    <row r="11" spans="1:7" x14ac:dyDescent="0.25">
      <c r="A11" s="148">
        <v>1007</v>
      </c>
      <c r="B11" s="127" t="s">
        <v>8</v>
      </c>
      <c r="C11" s="437"/>
      <c r="D11" s="437"/>
      <c r="E11" s="437"/>
      <c r="F11" s="438"/>
      <c r="G11" s="84"/>
    </row>
    <row r="12" spans="1:7" ht="15.75" thickBot="1" x14ac:dyDescent="0.3">
      <c r="A12" s="149">
        <v>1006</v>
      </c>
      <c r="B12" s="127" t="s">
        <v>43</v>
      </c>
      <c r="C12" s="437"/>
      <c r="D12" s="437"/>
      <c r="E12" s="437"/>
      <c r="F12" s="438"/>
      <c r="G12" s="84"/>
    </row>
    <row r="13" spans="1:7" ht="15.75" thickBot="1" x14ac:dyDescent="0.3">
      <c r="A13" s="455" t="s">
        <v>218</v>
      </c>
      <c r="B13" s="128" t="s">
        <v>45</v>
      </c>
      <c r="C13" s="129">
        <f>SUMPRODUCT(C5:C12,'Plan Calculator Pricing'!C5:C12)+IF(C5&gt;1,(C5-1)*SUMPRODUCT(C6:C7,'Plan Calculator Pricing'!C6:C7),0)</f>
        <v>0</v>
      </c>
      <c r="D13" s="129">
        <f>SUMPRODUCT(D5:D12,'Plan Calculator Pricing'!D5:D12)+IF(D5&gt;1,(D5-1)*SUMPRODUCT(D6:D7,'Plan Calculator Pricing'!D6:D7),0)</f>
        <v>0</v>
      </c>
      <c r="E13" s="129">
        <f>SUMPRODUCT(E5:E12,'Plan Calculator Pricing'!E5:E12)+IF(E5&gt;1,(E5-1)*SUMPRODUCT(E6:E7,'Plan Calculator Pricing'!E6:E7),0)</f>
        <v>0</v>
      </c>
      <c r="F13" s="142">
        <f>SUMPRODUCT(F5:F12,'Plan Calculator Pricing'!F5:F12)+IF(F5&gt;1,(F5-1)*SUMPRODUCT(F6:F7,'Plan Calculator Pricing'!F6:F7),0)</f>
        <v>0</v>
      </c>
      <c r="G13" s="84"/>
    </row>
    <row r="14" spans="1:7" ht="15.75" thickBot="1" x14ac:dyDescent="0.3">
      <c r="A14" s="455" t="s">
        <v>217</v>
      </c>
      <c r="B14" s="130" t="s">
        <v>226</v>
      </c>
      <c r="C14" s="131">
        <f>IF(SUM(C5,C8:C11)=0,0,C13/SUM(C5,C8:C11))</f>
        <v>0</v>
      </c>
      <c r="D14" s="131">
        <f t="shared" ref="D14:F14" si="0">IF(SUM(D5,D8:D11)=0,0,D13/SUM(D5,D8:D11))</f>
        <v>0</v>
      </c>
      <c r="E14" s="131">
        <f t="shared" si="0"/>
        <v>0</v>
      </c>
      <c r="F14" s="138">
        <f t="shared" si="0"/>
        <v>0</v>
      </c>
      <c r="G14" s="84"/>
    </row>
    <row r="15" spans="1:7" ht="15.75" thickBot="1" x14ac:dyDescent="0.3">
      <c r="A15" s="455" t="s">
        <v>213</v>
      </c>
      <c r="B15" s="455" t="s">
        <v>208</v>
      </c>
      <c r="C15" s="455" t="s">
        <v>208</v>
      </c>
      <c r="D15" s="455" t="s">
        <v>208</v>
      </c>
      <c r="E15" s="455" t="s">
        <v>208</v>
      </c>
      <c r="F15" s="455" t="s">
        <v>208</v>
      </c>
      <c r="G15" s="84"/>
    </row>
    <row r="16" spans="1:7" ht="16.5" thickBot="1" x14ac:dyDescent="0.3">
      <c r="A16" s="455" t="s">
        <v>220</v>
      </c>
      <c r="B16" s="122" t="s">
        <v>176</v>
      </c>
      <c r="C16" s="123" t="s">
        <v>6</v>
      </c>
      <c r="D16" s="124" t="s">
        <v>13</v>
      </c>
      <c r="E16" s="125" t="s">
        <v>7</v>
      </c>
      <c r="F16" s="126" t="s">
        <v>14</v>
      </c>
      <c r="G16" s="84"/>
    </row>
    <row r="17" spans="1:7" ht="15.75" x14ac:dyDescent="0.25">
      <c r="A17" s="146" t="s">
        <v>181</v>
      </c>
      <c r="B17" s="447" t="s">
        <v>177</v>
      </c>
      <c r="C17" s="448"/>
      <c r="D17" s="448"/>
      <c r="E17" s="448"/>
      <c r="F17" s="449"/>
      <c r="G17" s="84"/>
    </row>
    <row r="18" spans="1:7" x14ac:dyDescent="0.25">
      <c r="A18" s="147">
        <v>1000</v>
      </c>
      <c r="B18" s="127" t="s">
        <v>139</v>
      </c>
      <c r="C18" s="437"/>
      <c r="D18" s="437"/>
      <c r="E18" s="437"/>
      <c r="F18" s="438"/>
      <c r="G18" s="84"/>
    </row>
    <row r="19" spans="1:7" x14ac:dyDescent="0.25">
      <c r="A19" s="148">
        <v>1001</v>
      </c>
      <c r="B19" s="132" t="s">
        <v>164</v>
      </c>
      <c r="C19" s="437"/>
      <c r="D19" s="437"/>
      <c r="E19" s="437"/>
      <c r="F19" s="438"/>
      <c r="G19" s="84"/>
    </row>
    <row r="20" spans="1:7" x14ac:dyDescent="0.25">
      <c r="A20" s="148">
        <v>1002</v>
      </c>
      <c r="B20" s="132" t="s">
        <v>162</v>
      </c>
      <c r="C20" s="437"/>
      <c r="D20" s="437"/>
      <c r="E20" s="437"/>
      <c r="F20" s="438"/>
      <c r="G20" s="84"/>
    </row>
    <row r="21" spans="1:7" x14ac:dyDescent="0.25">
      <c r="A21" s="148">
        <v>1003</v>
      </c>
      <c r="B21" s="127" t="s">
        <v>104</v>
      </c>
      <c r="C21" s="437"/>
      <c r="D21" s="437"/>
      <c r="E21" s="437"/>
      <c r="F21" s="438"/>
      <c r="G21" s="84"/>
    </row>
    <row r="22" spans="1:7" x14ac:dyDescent="0.25">
      <c r="A22" s="148">
        <v>1004</v>
      </c>
      <c r="B22" s="127" t="s">
        <v>105</v>
      </c>
      <c r="C22" s="437"/>
      <c r="D22" s="437"/>
      <c r="E22" s="437"/>
      <c r="F22" s="438"/>
      <c r="G22" s="84"/>
    </row>
    <row r="23" spans="1:7" x14ac:dyDescent="0.25">
      <c r="A23" s="148">
        <v>1005</v>
      </c>
      <c r="B23" s="127" t="s">
        <v>106</v>
      </c>
      <c r="C23" s="437"/>
      <c r="D23" s="437"/>
      <c r="E23" s="437"/>
      <c r="F23" s="438"/>
      <c r="G23" s="84"/>
    </row>
    <row r="24" spans="1:7" x14ac:dyDescent="0.25">
      <c r="A24" s="148">
        <v>1007</v>
      </c>
      <c r="B24" s="127" t="s">
        <v>8</v>
      </c>
      <c r="C24" s="437"/>
      <c r="D24" s="437"/>
      <c r="E24" s="437"/>
      <c r="F24" s="438"/>
      <c r="G24" s="84"/>
    </row>
    <row r="25" spans="1:7" ht="15.75" thickBot="1" x14ac:dyDescent="0.3">
      <c r="A25" s="149">
        <v>1006</v>
      </c>
      <c r="B25" s="127" t="s">
        <v>43</v>
      </c>
      <c r="C25" s="437"/>
      <c r="D25" s="437"/>
      <c r="E25" s="437"/>
      <c r="F25" s="438"/>
      <c r="G25" s="84"/>
    </row>
    <row r="26" spans="1:7" ht="16.5" thickBot="1" x14ac:dyDescent="0.3">
      <c r="A26" s="145" t="s">
        <v>181</v>
      </c>
      <c r="B26" s="450" t="s">
        <v>115</v>
      </c>
      <c r="C26" s="451"/>
      <c r="D26" s="451"/>
      <c r="E26" s="451"/>
      <c r="F26" s="452"/>
      <c r="G26" s="84"/>
    </row>
    <row r="27" spans="1:7" x14ac:dyDescent="0.25">
      <c r="A27" s="143">
        <v>1100</v>
      </c>
      <c r="B27" s="127" t="s">
        <v>139</v>
      </c>
      <c r="C27" s="437"/>
      <c r="D27" s="437"/>
      <c r="E27" s="437"/>
      <c r="F27" s="438"/>
      <c r="G27" s="84"/>
    </row>
    <row r="28" spans="1:7" x14ac:dyDescent="0.25">
      <c r="A28" s="148">
        <v>1101</v>
      </c>
      <c r="B28" s="132" t="s">
        <v>200</v>
      </c>
      <c r="C28" s="437"/>
      <c r="D28" s="437"/>
      <c r="E28" s="437"/>
      <c r="F28" s="438"/>
      <c r="G28" s="84"/>
    </row>
    <row r="29" spans="1:7" x14ac:dyDescent="0.25">
      <c r="A29" s="148">
        <v>1102</v>
      </c>
      <c r="B29" s="127" t="s">
        <v>3</v>
      </c>
      <c r="C29" s="437"/>
      <c r="D29" s="437"/>
      <c r="E29" s="437"/>
      <c r="F29" s="438"/>
      <c r="G29" s="84"/>
    </row>
    <row r="30" spans="1:7" x14ac:dyDescent="0.25">
      <c r="A30" s="148">
        <v>1103</v>
      </c>
      <c r="B30" s="127" t="s">
        <v>4</v>
      </c>
      <c r="C30" s="437"/>
      <c r="D30" s="437"/>
      <c r="E30" s="437"/>
      <c r="F30" s="438"/>
      <c r="G30" s="84"/>
    </row>
    <row r="31" spans="1:7" x14ac:dyDescent="0.25">
      <c r="A31" s="148">
        <v>1104</v>
      </c>
      <c r="B31" s="127" t="s">
        <v>5</v>
      </c>
      <c r="C31" s="437"/>
      <c r="D31" s="437"/>
      <c r="E31" s="437"/>
      <c r="F31" s="438"/>
      <c r="G31" s="84"/>
    </row>
    <row r="32" spans="1:7" x14ac:dyDescent="0.25">
      <c r="A32" s="148">
        <v>1106</v>
      </c>
      <c r="B32" s="127" t="s">
        <v>8</v>
      </c>
      <c r="C32" s="437"/>
      <c r="D32" s="437"/>
      <c r="E32" s="437"/>
      <c r="F32" s="438"/>
      <c r="G32" s="84"/>
    </row>
    <row r="33" spans="1:7" x14ac:dyDescent="0.25">
      <c r="A33" s="148">
        <v>1105</v>
      </c>
      <c r="B33" s="127" t="s">
        <v>68</v>
      </c>
      <c r="C33" s="437"/>
      <c r="D33" s="437"/>
      <c r="E33" s="437"/>
      <c r="F33" s="438"/>
      <c r="G33" s="84"/>
    </row>
    <row r="34" spans="1:7" ht="15.75" thickBot="1" x14ac:dyDescent="0.3">
      <c r="A34" s="149">
        <v>3000</v>
      </c>
      <c r="B34" s="133" t="s">
        <v>2</v>
      </c>
      <c r="C34" s="439"/>
      <c r="D34" s="439"/>
      <c r="E34" s="439"/>
      <c r="F34" s="440"/>
      <c r="G34" s="84"/>
    </row>
    <row r="35" spans="1:7" ht="15" customHeight="1" thickBot="1" x14ac:dyDescent="0.3">
      <c r="A35" s="455" t="s">
        <v>218</v>
      </c>
      <c r="B35" s="134" t="s">
        <v>45</v>
      </c>
      <c r="C35" s="135">
        <f>SUMPRODUCT(C18:C25,'Plan Calculator Pricing'!C5:C12)+IF(C18&gt;1,(C18-1)*SUMPRODUCT(C19:C20,'Plan Calculator Pricing'!C6:C7),0)+SUMPRODUCT(C27:C34,'Plan Calculator Pricing'!C15:C22)+IF(C27&gt;1,(C27-1)*C28*'Plan Calculator Pricing'!C16,0)</f>
        <v>0</v>
      </c>
      <c r="D35" s="135">
        <f>SUMPRODUCT(D18:D25,'Plan Calculator Pricing'!D5:D12)+IF(D18&gt;1,(D18-1)*SUMPRODUCT(D19:D20,'Plan Calculator Pricing'!D6:D7),0)+SUMPRODUCT(D27:D34,'Plan Calculator Pricing'!D15:D22)+IF(D27&gt;1,(D27-1)*D28*'Plan Calculator Pricing'!D16,0)</f>
        <v>0</v>
      </c>
      <c r="E35" s="135">
        <f>SUMPRODUCT(E18:E25,'Plan Calculator Pricing'!E5:E12)+IF(E18&gt;1,(E18-1)*SUMPRODUCT(E19:E20,'Plan Calculator Pricing'!E6:E7),0)+SUMPRODUCT(E27:E34,'Plan Calculator Pricing'!E15:E22)+IF(E27&gt;1,(E27-1)*E28*'Plan Calculator Pricing'!E16,0)</f>
        <v>0</v>
      </c>
      <c r="F35" s="141">
        <f>SUMPRODUCT(F18:F25,'Plan Calculator Pricing'!F5:F12)+IF(F18&gt;1,(F18-1)*SUMPRODUCT(F19:F20,'Plan Calculator Pricing'!F6:F7),0)+SUMPRODUCT(F27:F34,'Plan Calculator Pricing'!F15:F22)+IF(F27&gt;1,(F27-1)*F28*'Plan Calculator Pricing'!F16,0)</f>
        <v>0</v>
      </c>
      <c r="G35" s="84"/>
    </row>
    <row r="36" spans="1:7" ht="15.75" thickBot="1" x14ac:dyDescent="0.3">
      <c r="A36" s="455" t="s">
        <v>217</v>
      </c>
      <c r="B36" s="130" t="s">
        <v>227</v>
      </c>
      <c r="C36" s="131">
        <f>IF(SUM(C18,C21:C24)=0,0,C35/SUM(C18,C21:C24))</f>
        <v>0</v>
      </c>
      <c r="D36" s="131">
        <f t="shared" ref="D36:F36" si="1">IF(SUM(D18,D21:D24)=0,0,D35/SUM(D18,D21:D24))</f>
        <v>0</v>
      </c>
      <c r="E36" s="131">
        <f t="shared" si="1"/>
        <v>0</v>
      </c>
      <c r="F36" s="138">
        <f t="shared" si="1"/>
        <v>0</v>
      </c>
      <c r="G36" s="84"/>
    </row>
    <row r="37" spans="1:7" ht="15.75" thickBot="1" x14ac:dyDescent="0.3">
      <c r="A37" s="455" t="s">
        <v>214</v>
      </c>
      <c r="B37" s="455" t="s">
        <v>208</v>
      </c>
      <c r="C37" s="455" t="s">
        <v>208</v>
      </c>
      <c r="D37" s="455" t="s">
        <v>208</v>
      </c>
      <c r="E37" s="455" t="s">
        <v>208</v>
      </c>
      <c r="F37" s="455" t="s">
        <v>208</v>
      </c>
      <c r="G37" s="84"/>
    </row>
    <row r="38" spans="1:7" ht="16.5" thickBot="1" x14ac:dyDescent="0.3">
      <c r="A38" s="146" t="s">
        <v>181</v>
      </c>
      <c r="B38" s="122" t="s">
        <v>78</v>
      </c>
      <c r="C38" s="123" t="s">
        <v>6</v>
      </c>
      <c r="D38" s="124" t="s">
        <v>13</v>
      </c>
      <c r="E38" s="125" t="s">
        <v>7</v>
      </c>
      <c r="F38" s="126" t="s">
        <v>14</v>
      </c>
      <c r="G38" s="84"/>
    </row>
    <row r="39" spans="1:7" x14ac:dyDescent="0.25">
      <c r="A39" s="143">
        <v>1200</v>
      </c>
      <c r="B39" s="127" t="s">
        <v>139</v>
      </c>
      <c r="C39" s="437"/>
      <c r="D39" s="437"/>
      <c r="E39" s="437"/>
      <c r="F39" s="438"/>
      <c r="G39" s="84"/>
    </row>
    <row r="40" spans="1:7" x14ac:dyDescent="0.25">
      <c r="A40" s="148">
        <v>1201</v>
      </c>
      <c r="B40" s="132" t="s">
        <v>200</v>
      </c>
      <c r="C40" s="437"/>
      <c r="D40" s="437"/>
      <c r="E40" s="437"/>
      <c r="F40" s="438"/>
      <c r="G40" s="84"/>
    </row>
    <row r="41" spans="1:7" x14ac:dyDescent="0.25">
      <c r="A41" s="148">
        <v>1202</v>
      </c>
      <c r="B41" s="127" t="s">
        <v>3</v>
      </c>
      <c r="C41" s="437"/>
      <c r="D41" s="437"/>
      <c r="E41" s="437"/>
      <c r="F41" s="438"/>
      <c r="G41" s="84"/>
    </row>
    <row r="42" spans="1:7" x14ac:dyDescent="0.25">
      <c r="A42" s="148">
        <v>1203</v>
      </c>
      <c r="B42" s="127" t="s">
        <v>4</v>
      </c>
      <c r="C42" s="437"/>
      <c r="D42" s="437"/>
      <c r="E42" s="437"/>
      <c r="F42" s="438"/>
      <c r="G42" s="84"/>
    </row>
    <row r="43" spans="1:7" x14ac:dyDescent="0.25">
      <c r="A43" s="148">
        <v>1204</v>
      </c>
      <c r="B43" s="127" t="s">
        <v>5</v>
      </c>
      <c r="C43" s="437"/>
      <c r="D43" s="437"/>
      <c r="E43" s="437"/>
      <c r="F43" s="438"/>
      <c r="G43" s="84"/>
    </row>
    <row r="44" spans="1:7" x14ac:dyDescent="0.25">
      <c r="A44" s="148">
        <v>1206</v>
      </c>
      <c r="B44" s="127" t="s">
        <v>8</v>
      </c>
      <c r="C44" s="437"/>
      <c r="D44" s="437"/>
      <c r="E44" s="437"/>
      <c r="F44" s="438"/>
      <c r="G44" s="84"/>
    </row>
    <row r="45" spans="1:7" ht="15.75" thickBot="1" x14ac:dyDescent="0.3">
      <c r="A45" s="149">
        <v>1205</v>
      </c>
      <c r="B45" s="127" t="s">
        <v>68</v>
      </c>
      <c r="C45" s="437"/>
      <c r="D45" s="437"/>
      <c r="E45" s="437"/>
      <c r="F45" s="438"/>
      <c r="G45" s="84"/>
    </row>
    <row r="46" spans="1:7" ht="15.75" thickBot="1" x14ac:dyDescent="0.3">
      <c r="A46" s="455" t="s">
        <v>218</v>
      </c>
      <c r="B46" s="128" t="s">
        <v>45</v>
      </c>
      <c r="C46" s="136">
        <f>SUMPRODUCT(C39:C45,'Plan Calculator Pricing'!C25:C31)+IF(C39&gt;1,(C39-1)*C40*'Plan Calculator Pricing'!C26,0)</f>
        <v>0</v>
      </c>
      <c r="D46" s="136">
        <f>SUMPRODUCT(D39:D45,'Plan Calculator Pricing'!D25:D31)+IF(D39&gt;1,(D39-1)*D40*'Plan Calculator Pricing'!D26,0)</f>
        <v>0</v>
      </c>
      <c r="E46" s="136">
        <f>SUMPRODUCT(E39:E45,'Plan Calculator Pricing'!E25:E31)+IF(E39&gt;1,(E39-1)*E40*'Plan Calculator Pricing'!E26,0)</f>
        <v>0</v>
      </c>
      <c r="F46" s="139">
        <f>SUMPRODUCT(F39:F45,'Plan Calculator Pricing'!F25:F31)+IF(F39&gt;1,(F39-1)*F40*'Plan Calculator Pricing'!F26,0)</f>
        <v>0</v>
      </c>
      <c r="G46" s="84"/>
    </row>
    <row r="47" spans="1:7" ht="15.75" thickBot="1" x14ac:dyDescent="0.3">
      <c r="A47" s="455" t="s">
        <v>217</v>
      </c>
      <c r="B47" s="130" t="s">
        <v>228</v>
      </c>
      <c r="C47" s="137">
        <f>IF(SUM(C39,C41:C44)=0,0,C46/SUM(C39,C41:C44))</f>
        <v>0</v>
      </c>
      <c r="D47" s="137">
        <f t="shared" ref="D47:F47" si="2">IF(SUM(D39,D41:D44)=0,0,D46/SUM(D39,D41:D44))</f>
        <v>0</v>
      </c>
      <c r="E47" s="137">
        <f t="shared" si="2"/>
        <v>0</v>
      </c>
      <c r="F47" s="140">
        <f t="shared" si="2"/>
        <v>0</v>
      </c>
      <c r="G47" s="84"/>
    </row>
    <row r="48" spans="1:7" x14ac:dyDescent="0.25">
      <c r="A48" s="84"/>
      <c r="B48" s="84"/>
      <c r="C48" s="84"/>
      <c r="D48" s="84"/>
      <c r="E48" s="84"/>
      <c r="F48" s="84"/>
      <c r="G48" s="84"/>
    </row>
    <row r="49" spans="1:7" x14ac:dyDescent="0.25">
      <c r="A49" s="84"/>
      <c r="B49" s="84"/>
      <c r="C49" s="84"/>
      <c r="D49" s="84"/>
      <c r="E49" s="84"/>
      <c r="F49" s="84"/>
      <c r="G49" s="84"/>
    </row>
    <row r="50" spans="1:7" x14ac:dyDescent="0.25">
      <c r="A50" s="84"/>
      <c r="B50" s="84"/>
      <c r="C50" s="84"/>
      <c r="D50" s="84"/>
      <c r="E50" s="84"/>
      <c r="F50" s="84"/>
      <c r="G50" s="84"/>
    </row>
    <row r="51" spans="1:7" x14ac:dyDescent="0.25">
      <c r="A51" s="84"/>
      <c r="B51" s="84"/>
      <c r="C51" s="84"/>
      <c r="D51" s="84"/>
      <c r="E51" s="84"/>
      <c r="F51" s="84"/>
      <c r="G51" s="84"/>
    </row>
    <row r="52" spans="1:7" x14ac:dyDescent="0.25">
      <c r="A52" s="84"/>
      <c r="B52" s="84"/>
      <c r="C52" s="84"/>
      <c r="D52" s="84"/>
      <c r="E52" s="84"/>
      <c r="F52" s="84"/>
      <c r="G52" s="84"/>
    </row>
    <row r="53" spans="1:7" x14ac:dyDescent="0.25">
      <c r="A53" s="84"/>
      <c r="B53" s="84"/>
      <c r="C53" s="84"/>
      <c r="D53" s="84"/>
      <c r="E53" s="84"/>
      <c r="F53" s="84"/>
      <c r="G53" s="84"/>
    </row>
  </sheetData>
  <pageMargins left="0.2" right="0.2" top="0.25" bottom="0.25" header="0.3" footer="0.3"/>
  <pageSetup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D41"/>
  <sheetViews>
    <sheetView topLeftCell="A9" zoomScale="80" zoomScaleNormal="80" workbookViewId="0">
      <selection activeCell="H13" sqref="H13"/>
    </sheetView>
  </sheetViews>
  <sheetFormatPr defaultRowHeight="15" x14ac:dyDescent="0.25"/>
  <cols>
    <col min="1" max="2" width="4" style="189" bestFit="1" customWidth="1"/>
    <col min="3" max="3" width="62.85546875" bestFit="1" customWidth="1"/>
    <col min="4" max="4" width="13.140625" bestFit="1" customWidth="1"/>
    <col min="5" max="5" width="10" style="189" bestFit="1" customWidth="1"/>
    <col min="6" max="7" width="7" bestFit="1" customWidth="1"/>
    <col min="8" max="8" width="7" style="189" bestFit="1" customWidth="1"/>
    <col min="9" max="9" width="7" style="190" bestFit="1" customWidth="1"/>
    <col min="10" max="11" width="4" bestFit="1" customWidth="1"/>
    <col min="12" max="12" width="10" bestFit="1" customWidth="1"/>
    <col min="13" max="16" width="7" bestFit="1" customWidth="1"/>
    <col min="17" max="18" width="4" bestFit="1" customWidth="1"/>
    <col min="19" max="23" width="10" bestFit="1" customWidth="1"/>
    <col min="24" max="25" width="4" bestFit="1" customWidth="1"/>
    <col min="26" max="30" width="10" bestFit="1" customWidth="1"/>
  </cols>
  <sheetData>
    <row r="1" spans="1:30" s="189" customFormat="1" hidden="1" x14ac:dyDescent="0.25">
      <c r="I1" s="190"/>
    </row>
    <row r="2" spans="1:30" s="189" customFormat="1" hidden="1" x14ac:dyDescent="0.25">
      <c r="I2" s="190"/>
    </row>
    <row r="3" spans="1:30" s="189" customFormat="1" hidden="1" x14ac:dyDescent="0.25">
      <c r="I3" s="190"/>
    </row>
    <row r="4" spans="1:30" s="189" customFormat="1" hidden="1" x14ac:dyDescent="0.25">
      <c r="I4" s="190"/>
    </row>
    <row r="5" spans="1:30" s="189" customFormat="1" hidden="1" x14ac:dyDescent="0.25">
      <c r="I5" s="190"/>
    </row>
    <row r="6" spans="1:30" s="189" customFormat="1" x14ac:dyDescent="0.25">
      <c r="A6" s="189" t="s">
        <v>204</v>
      </c>
      <c r="B6" s="189" t="s">
        <v>204</v>
      </c>
      <c r="C6" s="432" t="s">
        <v>207</v>
      </c>
      <c r="D6" s="432" t="s">
        <v>206</v>
      </c>
      <c r="E6" s="189" t="s">
        <v>205</v>
      </c>
      <c r="F6" s="432" t="s">
        <v>203</v>
      </c>
      <c r="G6" s="432" t="s">
        <v>203</v>
      </c>
      <c r="H6" s="432" t="s">
        <v>203</v>
      </c>
      <c r="I6" s="432" t="s">
        <v>203</v>
      </c>
      <c r="J6" s="432" t="s">
        <v>204</v>
      </c>
      <c r="K6" s="432" t="s">
        <v>204</v>
      </c>
      <c r="L6" s="432" t="s">
        <v>205</v>
      </c>
      <c r="M6" s="432" t="s">
        <v>203</v>
      </c>
      <c r="N6" s="432" t="s">
        <v>203</v>
      </c>
      <c r="O6" s="432" t="s">
        <v>203</v>
      </c>
      <c r="P6" s="432" t="s">
        <v>203</v>
      </c>
      <c r="Q6" s="432" t="s">
        <v>204</v>
      </c>
      <c r="R6" s="432" t="s">
        <v>204</v>
      </c>
      <c r="S6" s="432" t="s">
        <v>205</v>
      </c>
      <c r="T6" s="432" t="s">
        <v>205</v>
      </c>
      <c r="U6" s="432" t="s">
        <v>205</v>
      </c>
      <c r="V6" s="432" t="s">
        <v>205</v>
      </c>
      <c r="W6" s="432" t="s">
        <v>205</v>
      </c>
      <c r="X6" s="432" t="s">
        <v>204</v>
      </c>
      <c r="Y6" s="432" t="s">
        <v>204</v>
      </c>
      <c r="Z6" s="432" t="s">
        <v>205</v>
      </c>
      <c r="AA6" s="432" t="s">
        <v>205</v>
      </c>
      <c r="AB6" s="432" t="s">
        <v>205</v>
      </c>
      <c r="AC6" s="432" t="s">
        <v>205</v>
      </c>
      <c r="AD6" s="432" t="s">
        <v>205</v>
      </c>
    </row>
    <row r="7" spans="1:30" x14ac:dyDescent="0.25">
      <c r="E7" s="430"/>
      <c r="L7" s="430"/>
      <c r="X7" s="432"/>
      <c r="Y7" s="432"/>
      <c r="Z7" s="432"/>
      <c r="AA7" s="432"/>
      <c r="AB7" s="432"/>
      <c r="AC7" s="432"/>
      <c r="AD7" s="432"/>
    </row>
    <row r="8" spans="1:30" x14ac:dyDescent="0.25">
      <c r="S8" s="431" t="s">
        <v>202</v>
      </c>
      <c r="T8" s="441" t="s">
        <v>202</v>
      </c>
      <c r="U8" s="441" t="s">
        <v>202</v>
      </c>
      <c r="V8" s="441" t="s">
        <v>202</v>
      </c>
      <c r="W8" s="441" t="s">
        <v>202</v>
      </c>
      <c r="X8" s="432"/>
      <c r="Y8" s="432"/>
      <c r="Z8" s="431" t="s">
        <v>202</v>
      </c>
      <c r="AA8" s="441" t="s">
        <v>202</v>
      </c>
      <c r="AB8" s="441" t="s">
        <v>202</v>
      </c>
      <c r="AC8" s="441" t="s">
        <v>202</v>
      </c>
      <c r="AD8" s="441" t="s">
        <v>202</v>
      </c>
    </row>
    <row r="9" spans="1:30" ht="19.5" thickBot="1" x14ac:dyDescent="0.35">
      <c r="C9" s="683" t="s">
        <v>100</v>
      </c>
      <c r="D9" s="684"/>
      <c r="E9" s="431" t="s">
        <v>196</v>
      </c>
      <c r="F9" s="441" t="s">
        <v>192</v>
      </c>
      <c r="G9" s="441" t="s">
        <v>193</v>
      </c>
      <c r="H9" s="441" t="s">
        <v>194</v>
      </c>
      <c r="I9" s="441" t="s">
        <v>195</v>
      </c>
      <c r="L9" s="442" t="s">
        <v>197</v>
      </c>
      <c r="M9" s="441" t="s">
        <v>192</v>
      </c>
      <c r="N9" s="441" t="s">
        <v>193</v>
      </c>
      <c r="O9" s="441" t="s">
        <v>194</v>
      </c>
      <c r="P9" s="441" t="s">
        <v>195</v>
      </c>
      <c r="R9" s="459" t="s">
        <v>229</v>
      </c>
      <c r="S9" s="431" t="s">
        <v>196</v>
      </c>
      <c r="T9" s="441" t="s">
        <v>192</v>
      </c>
      <c r="U9" s="441" t="s">
        <v>193</v>
      </c>
      <c r="V9" s="441" t="s">
        <v>194</v>
      </c>
      <c r="W9" s="441" t="s">
        <v>195</v>
      </c>
      <c r="X9" s="432"/>
      <c r="Y9" s="459" t="s">
        <v>229</v>
      </c>
      <c r="Z9" s="431" t="s">
        <v>197</v>
      </c>
      <c r="AA9" s="441" t="s">
        <v>192</v>
      </c>
      <c r="AB9" s="441" t="s">
        <v>193</v>
      </c>
      <c r="AC9" s="441" t="s">
        <v>194</v>
      </c>
      <c r="AD9" s="441" t="s">
        <v>195</v>
      </c>
    </row>
    <row r="10" spans="1:30" ht="18.75" x14ac:dyDescent="0.3">
      <c r="C10" s="86" t="s">
        <v>10</v>
      </c>
      <c r="D10" s="170">
        <f>Estimate!D12</f>
        <v>100</v>
      </c>
      <c r="E10" s="1">
        <f>SUM(F10:I10)</f>
        <v>0</v>
      </c>
      <c r="F10">
        <f>IF(D10&lt;0,1,0)</f>
        <v>0</v>
      </c>
      <c r="H10" s="189">
        <f>IF((D10+D11)&lt;(D23+D24),1,0)</f>
        <v>0</v>
      </c>
      <c r="I10" s="190">
        <f>IF(D10=ROUND(D10,0),0,1)</f>
        <v>0</v>
      </c>
      <c r="L10" s="1">
        <f t="shared" ref="L10:L15" si="0">SUM(M10:P10)</f>
        <v>1</v>
      </c>
      <c r="M10">
        <f>E10</f>
        <v>0</v>
      </c>
      <c r="N10">
        <f>IF(AND(D10&gt;0,D11=0,SUM(E21:E26)&gt;0),1,0)</f>
        <v>0</v>
      </c>
      <c r="O10">
        <f>IF(AND(D10&gt;0,D11&gt;0,SUM(E21:E26)&gt;0),1,0)</f>
        <v>1</v>
      </c>
      <c r="R10" t="str">
        <f>IF(E10&gt;0,"!","")</f>
        <v/>
      </c>
      <c r="S10" s="1" t="str">
        <f>CONCATENATE(T10,U10,V10,W10)</f>
        <v/>
      </c>
      <c r="T10" t="str">
        <f>IF(F10&gt;0,"Number of Voice Only Devices is negative; ","")</f>
        <v/>
      </c>
      <c r="U10" s="432"/>
      <c r="V10" s="432" t="str">
        <f>IF(H10&gt;0,"Unlimited Voice Plans plus Metered Voice Plans in Table 2 exceeds the Total Voice Devices ; ","")</f>
        <v/>
      </c>
      <c r="W10" s="432" t="str">
        <f>IF(I10&gt;0,"Total Voice Only Devices must be a whole number ; ","")</f>
        <v/>
      </c>
      <c r="Y10" t="str">
        <f>IF(L10&gt;0,"!Attention!","")</f>
        <v>!Attention!</v>
      </c>
      <c r="Z10" s="1" t="str">
        <f t="shared" ref="Z10:Z13" si="1">CONCATENATE(AA10,AB10,AC10,AD10)</f>
        <v xml:space="preserve">Number of Voice Devices in Table 1 minus Unlimited and Metered Voice Plans in Table 3 is greater than zero; </v>
      </c>
      <c r="AA10" s="432" t="str">
        <f>IF(M10&gt;0,S10,"")</f>
        <v/>
      </c>
      <c r="AB10" s="432" t="str">
        <f>IF(N10&gt;0,CONCATENATE(S21,S22,S23,S24,S25,S26),"")</f>
        <v/>
      </c>
      <c r="AC10" s="432" t="str">
        <f>IF(O10&gt;0,CONCATENATE(S21,S22,S23,S24,S25,S26),"")</f>
        <v xml:space="preserve">Number of Voice Devices in Table 1 minus Unlimited and Metered Voice Plans in Table 3 is greater than zero; </v>
      </c>
    </row>
    <row r="11" spans="1:30" ht="18.75" x14ac:dyDescent="0.3">
      <c r="C11" s="94" t="s">
        <v>11</v>
      </c>
      <c r="D11" s="171">
        <f>Estimate!D13</f>
        <v>700</v>
      </c>
      <c r="E11" s="1">
        <f t="shared" ref="E11:E39" si="2">SUM(F11:I11)</f>
        <v>0</v>
      </c>
      <c r="F11" s="189">
        <f t="shared" ref="F11:F12" si="3">IF(D11&lt;0,1,0)</f>
        <v>0</v>
      </c>
      <c r="H11" s="190">
        <f>IF(D11&lt;(D29+D30),1,0)</f>
        <v>0</v>
      </c>
      <c r="I11" s="190">
        <f t="shared" ref="I11:I12" si="4">IF(D11=ROUND(D11,0),0,1)</f>
        <v>0</v>
      </c>
      <c r="L11" s="1">
        <f t="shared" si="0"/>
        <v>1</v>
      </c>
      <c r="M11" s="430">
        <f t="shared" ref="M11:M12" si="5">E11</f>
        <v>0</v>
      </c>
      <c r="N11">
        <f>IF(AND(D10=0,D11&gt;0,SUM(E21:E32)&gt;0),1,0)</f>
        <v>0</v>
      </c>
      <c r="O11">
        <f>IF(AND(D10&gt;0,D11&gt;0,SUM(E21:E32)&gt;0),1,0)</f>
        <v>1</v>
      </c>
      <c r="R11" s="432" t="str">
        <f t="shared" ref="R11:R13" si="6">IF(E11&gt;0,"!","")</f>
        <v/>
      </c>
      <c r="S11" s="1" t="str">
        <f t="shared" ref="S11:S12" si="7">CONCATENATE(T11,U11,V11,W11)</f>
        <v/>
      </c>
      <c r="T11" s="432" t="str">
        <f>IF(F11&gt;0,"Number of Voice &amp; Data Devices is negative; ","")</f>
        <v/>
      </c>
      <c r="V11" s="432" t="str">
        <f>IF(H11&gt;0,"Unlimited Data Plans plus Metered Data Plans in Table 2 exceeds the Total Voice &amp; Data Devices ; ","")</f>
        <v/>
      </c>
      <c r="W11" s="432" t="str">
        <f>IF(I11&gt;0,"Total Voice &amp; Data Devices must be a whole number ; ","")</f>
        <v/>
      </c>
      <c r="Y11" s="432" t="str">
        <f t="shared" ref="Y11:Y15" si="8">IF(L11&gt;0,"!Attention!","")</f>
        <v>!Attention!</v>
      </c>
      <c r="Z11" s="1" t="str">
        <f t="shared" si="1"/>
        <v xml:space="preserve">Number of Voice Devices in Table 1 minus Unlimited and Metered Voice Plans in Table 3 is greater than zero; Number of Voice &amp; Data Devices in Table 1 minus Unlimited and Metered Data Plans in Table 3 is greater than zero; </v>
      </c>
      <c r="AA11" s="432" t="str">
        <f t="shared" ref="AA11:AA12" si="9">IF(M11&gt;0,S11,"")</f>
        <v/>
      </c>
      <c r="AB11" s="432" t="str">
        <f>IF(N11&gt;0,CONCATENATE(S21,S22,S23,S24,S25,S26,S27,S28,S29,S30,S31,S32),"")</f>
        <v/>
      </c>
      <c r="AC11" s="432" t="str">
        <f>IF(O11&gt;0,CONCATENATE(S21,S22,S23,S24,S25,S26,S27,S28,S29,S30,S31,S32),"")</f>
        <v xml:space="preserve">Number of Voice Devices in Table 1 minus Unlimited and Metered Voice Plans in Table 3 is greater than zero; Number of Voice &amp; Data Devices in Table 1 minus Unlimited and Metered Data Plans in Table 3 is greater than zero; </v>
      </c>
    </row>
    <row r="12" spans="1:30" ht="19.5" thickBot="1" x14ac:dyDescent="0.35">
      <c r="C12" s="96" t="s">
        <v>101</v>
      </c>
      <c r="D12" s="172">
        <f>Estimate!D14</f>
        <v>200</v>
      </c>
      <c r="E12" s="1">
        <f t="shared" si="2"/>
        <v>0</v>
      </c>
      <c r="F12" s="189">
        <f t="shared" si="3"/>
        <v>0</v>
      </c>
      <c r="H12" s="190">
        <f>IF(D12&lt;(D37+D38),1,0)</f>
        <v>0</v>
      </c>
      <c r="I12" s="190">
        <f t="shared" si="4"/>
        <v>0</v>
      </c>
      <c r="L12" s="1">
        <f t="shared" si="0"/>
        <v>1</v>
      </c>
      <c r="M12" s="430">
        <f t="shared" si="5"/>
        <v>0</v>
      </c>
      <c r="N12" s="430">
        <f>IF(AND(D12&gt;0,SUM(E35:E39)&gt;0),1,0)</f>
        <v>1</v>
      </c>
      <c r="O12" s="430"/>
      <c r="R12" s="432" t="str">
        <f t="shared" si="6"/>
        <v/>
      </c>
      <c r="S12" s="1" t="str">
        <f t="shared" si="7"/>
        <v/>
      </c>
      <c r="T12" s="432" t="str">
        <f>IF(F12&gt;0,"Number of Data Only Devices is negative; ","")</f>
        <v/>
      </c>
      <c r="V12" s="432" t="str">
        <f>IF(H12&gt;0,"Unlimited Data Plans plus Metered Data Plans in Table 2 exceeds the Total Data Only Devices ; ","")</f>
        <v/>
      </c>
      <c r="W12" s="432" t="str">
        <f>IF(I12&gt;0,"Total Data Only Devices must be a whole number ; ","")</f>
        <v/>
      </c>
      <c r="Y12" s="432" t="str">
        <f t="shared" si="8"/>
        <v>!Attention!</v>
      </c>
      <c r="Z12" s="1" t="str">
        <f t="shared" si="1"/>
        <v xml:space="preserve">Number of Data Devices in Table 1 minus Unlimited and Metered Data Plans in Table 4 is greater than zero; </v>
      </c>
      <c r="AA12" s="432" t="str">
        <f t="shared" si="9"/>
        <v/>
      </c>
      <c r="AB12" s="432" t="str">
        <f>IF(N12&gt;0,CONCATENATE(S35,S36,S37,S38,S39),"")</f>
        <v xml:space="preserve">Number of Data Devices in Table 1 minus Unlimited and Metered Data Plans in Table 4 is greater than zero; </v>
      </c>
      <c r="AC12" s="432"/>
    </row>
    <row r="13" spans="1:30" ht="19.5" thickBot="1" x14ac:dyDescent="0.35">
      <c r="C13" s="188" t="s">
        <v>27</v>
      </c>
      <c r="D13" s="168">
        <f>+D10+D11+D12</f>
        <v>1000</v>
      </c>
      <c r="E13" s="1">
        <f t="shared" si="2"/>
        <v>0</v>
      </c>
      <c r="L13" s="1">
        <f t="shared" si="0"/>
        <v>3</v>
      </c>
      <c r="M13">
        <f>SUM(L10:L12)</f>
        <v>3</v>
      </c>
      <c r="R13" s="432" t="str">
        <f t="shared" si="6"/>
        <v/>
      </c>
      <c r="S13" s="1" t="str">
        <f>CONCATENATE(IF(SUM(E10:E12)&gt;0,"Table 1 Errors: ","Table 1"),S10,S11,S12)</f>
        <v>Table 1</v>
      </c>
      <c r="Y13" s="432" t="str">
        <f t="shared" si="8"/>
        <v>!Attention!</v>
      </c>
      <c r="Z13" s="1" t="str">
        <f t="shared" si="1"/>
        <v xml:space="preserve">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v>
      </c>
      <c r="AA13" s="432" t="str">
        <f>IF(M13&gt;0,CONCATENATE(Z10,Z11,Z12),"")</f>
        <v xml:space="preserve">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v>
      </c>
    </row>
    <row r="14" spans="1:30" ht="18.75" x14ac:dyDescent="0.3">
      <c r="C14" s="98"/>
      <c r="D14" s="99"/>
      <c r="E14" s="1"/>
      <c r="L14" s="1">
        <f t="shared" si="0"/>
        <v>0</v>
      </c>
      <c r="M14">
        <f>SUM(F16:F18)</f>
        <v>0</v>
      </c>
      <c r="S14" s="1"/>
      <c r="Y14" s="432" t="str">
        <f t="shared" si="8"/>
        <v/>
      </c>
      <c r="Z14" s="1" t="str">
        <f>CONCATENATE(AA14,AB14,AC14,AD14)</f>
        <v/>
      </c>
      <c r="AA14" t="str">
        <f>IF(M14&gt;0,CONCATENATE(T16,T17,T18),"")</f>
        <v/>
      </c>
    </row>
    <row r="15" spans="1:30" ht="19.5" thickBot="1" x14ac:dyDescent="0.35">
      <c r="C15" s="684" t="s">
        <v>102</v>
      </c>
      <c r="D15" s="684"/>
      <c r="E15" s="1"/>
      <c r="L15" s="1">
        <f t="shared" si="0"/>
        <v>6</v>
      </c>
      <c r="M15">
        <f>SUM(L10:L14)</f>
        <v>6</v>
      </c>
      <c r="S15" s="1"/>
      <c r="Y15" s="432" t="str">
        <f t="shared" si="8"/>
        <v>!Attention!</v>
      </c>
      <c r="Z15" s="1" t="str">
        <f>CONCATENATE(AA15,AB15,AC15,AD15)</f>
        <v xml:space="preserve">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v>
      </c>
      <c r="AA15" s="432" t="str">
        <f>IF(M15&gt;0,CONCATENATE(Z10,Z11,Z12,Z13,Z14),"")</f>
        <v xml:space="preserve">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Number of Voice Devices in Table 1 minus Unlimited and Metered Voice Plans in Table 3 is greater than zero; Number of Voice Devices in Table 1 minus Unlimited and Metered Voice Plans in Table 3 is greater than zero; Number of Voice &amp; Data Devices in Table 1 minus Unlimited and Metered Data Plans in Table 3 is greater than zero; Number of Data Devices in Table 1 minus Unlimited and Metered Data Plans in Table 4 is greater than zero; </v>
      </c>
    </row>
    <row r="16" spans="1:30" ht="18.75" x14ac:dyDescent="0.3">
      <c r="C16" s="101" t="s">
        <v>10</v>
      </c>
      <c r="D16" s="175">
        <f>Estimate!D18</f>
        <v>45.714285714285708</v>
      </c>
      <c r="E16" s="1">
        <f t="shared" si="2"/>
        <v>0</v>
      </c>
      <c r="F16">
        <f>IF(AND(D10&gt;0,D16=0),1,0)</f>
        <v>0</v>
      </c>
      <c r="G16">
        <f>IF(AND(D16&gt;0,D10=0),1,0)</f>
        <v>0</v>
      </c>
      <c r="R16" s="432" t="str">
        <f t="shared" ref="R16:R18" si="10">IF(E16&gt;0,"!","")</f>
        <v/>
      </c>
      <c r="S16" s="1" t="str">
        <f>CONCATENATE(T16,U16,V16,W16)</f>
        <v/>
      </c>
      <c r="T16" s="432" t="str">
        <f>IF(F16&gt;0,"Average Cost for Number of Voice Only Devices required; ","")</f>
        <v/>
      </c>
      <c r="U16" s="432" t="str">
        <f>IF(G16&gt;0,"Number of Voice Only Devices in Table 1 is zero; ","")</f>
        <v/>
      </c>
    </row>
    <row r="17" spans="3:23" ht="18.75" x14ac:dyDescent="0.3">
      <c r="C17" s="103" t="s">
        <v>11</v>
      </c>
      <c r="D17" s="176">
        <f>Estimate!D19</f>
        <v>45.714285714285708</v>
      </c>
      <c r="E17" s="1">
        <f t="shared" si="2"/>
        <v>0</v>
      </c>
      <c r="F17" s="189">
        <f t="shared" ref="F17:F18" si="11">IF(AND(D11&gt;0,D17=0),1,0)</f>
        <v>0</v>
      </c>
      <c r="G17" s="190">
        <f>IF(AND(D17&gt;0,D11=0),1,0)</f>
        <v>0</v>
      </c>
      <c r="R17" s="432" t="str">
        <f t="shared" si="10"/>
        <v/>
      </c>
      <c r="S17" s="1" t="str">
        <f t="shared" ref="S17:S18" si="12">CONCATENATE(T17,U17,V17,W17)</f>
        <v/>
      </c>
      <c r="T17" s="432" t="str">
        <f>IF(F17&gt;0,"Average Cost for Number of Voice &amp; Data Devices required; ","")</f>
        <v/>
      </c>
      <c r="U17" s="432" t="str">
        <f>IF(G17&gt;0,"Number of Voice &amp; Data Devices in Table 1 is zero; ","")</f>
        <v/>
      </c>
    </row>
    <row r="18" spans="3:23" ht="19.5" thickBot="1" x14ac:dyDescent="0.35">
      <c r="C18" s="105" t="s">
        <v>101</v>
      </c>
      <c r="D18" s="177">
        <f>Estimate!D20</f>
        <v>45.714285714285708</v>
      </c>
      <c r="E18" s="1">
        <f t="shared" si="2"/>
        <v>0</v>
      </c>
      <c r="F18" s="189">
        <f t="shared" si="11"/>
        <v>0</v>
      </c>
      <c r="G18" s="190">
        <f>IF(AND(D18&gt;0,D12=0),1,0)</f>
        <v>0</v>
      </c>
      <c r="R18" s="432" t="str">
        <f t="shared" si="10"/>
        <v/>
      </c>
      <c r="S18" s="1" t="str">
        <f t="shared" si="12"/>
        <v/>
      </c>
      <c r="T18" s="432" t="str">
        <f>IF(F18&gt;0,"Average Cost for Number of Data Only Devices required; ","")</f>
        <v/>
      </c>
      <c r="U18" s="432" t="str">
        <f>IF(G18&gt;0,"Number of Data Only Devices in Table 1 is zero; ","")</f>
        <v/>
      </c>
    </row>
    <row r="19" spans="3:23" ht="18.75" x14ac:dyDescent="0.3">
      <c r="C19" s="98"/>
      <c r="D19" s="99"/>
      <c r="E19" s="1"/>
      <c r="S19" s="1" t="str">
        <f>CONCATENATE(IF(SUM(E16:E18)&gt;0,"Table 2 Errors: ","Table 2"),S16,S17,S18)</f>
        <v>Table 2</v>
      </c>
    </row>
    <row r="20" spans="3:23" ht="19.5" thickBot="1" x14ac:dyDescent="0.35">
      <c r="C20" s="684" t="s">
        <v>178</v>
      </c>
      <c r="D20" s="684"/>
      <c r="E20" s="1"/>
      <c r="S20" s="1"/>
    </row>
    <row r="21" spans="3:23" ht="18.75" x14ac:dyDescent="0.3">
      <c r="C21" s="155" t="s">
        <v>110</v>
      </c>
      <c r="D21" s="18">
        <f>Estimate!D23</f>
        <v>0</v>
      </c>
      <c r="E21" s="1">
        <f t="shared" si="2"/>
        <v>1</v>
      </c>
      <c r="F21">
        <f>IF(AND(D21&gt;0,(D10+D11-D23-D24)=0),1,0)</f>
        <v>0</v>
      </c>
      <c r="G21">
        <f>IF(AND(D21=0,(D10+D11-D23-D24)&gt;0),1,0)</f>
        <v>1</v>
      </c>
      <c r="H21">
        <f>IF((D21*(1+D22))&gt;900,1,0)</f>
        <v>0</v>
      </c>
      <c r="I21" s="190">
        <f t="shared" ref="I21:I32" si="13">IF(D21=ROUND(D21,0),0,1)</f>
        <v>0</v>
      </c>
      <c r="R21" s="432" t="str">
        <f t="shared" ref="R21:R32" si="14">IF(E21&gt;0,"!","")</f>
        <v>!</v>
      </c>
      <c r="S21" s="1" t="str">
        <f t="shared" ref="S21:S32" si="15">CONCATENATE(T21,U21,V21,W21)</f>
        <v xml:space="preserve">Number of Voice Devices in Table 1 minus Unlimited and Metered Voice Plans in Table 3 is greater than zero; </v>
      </c>
      <c r="T21" s="432" t="str">
        <f>IF(F21&gt;0,"Number of Voice Devices in Table 1 minus Unlimited and Metered Voice Plans in Table 3 is zero; ","")</f>
        <v/>
      </c>
      <c r="U21" s="432" t="str">
        <f>IF(G21&gt;0,"Number of Voice Devices in Table 1 minus Unlimited and Metered Voice Plans in Table 3 is greater than zero; ","")</f>
        <v xml:space="preserve">Number of Voice Devices in Table 1 minus Unlimited and Metered Voice Plans in Table 3 is greater than zero; </v>
      </c>
      <c r="V21" s="432" t="str">
        <f>IF(H21&gt;0,"Average Minutes per Pooled Device plus Percent Allowance exceeds 900 minutes; ","")</f>
        <v/>
      </c>
      <c r="W21" s="432" t="str">
        <f t="shared" ref="W21:W32" si="16">IF(I21&gt;0,"Total Data Only Devices must be a whole number ; ","")</f>
        <v/>
      </c>
    </row>
    <row r="22" spans="3:23" ht="18.75" x14ac:dyDescent="0.3">
      <c r="C22" s="156" t="s">
        <v>159</v>
      </c>
      <c r="D22" s="21">
        <f>Estimate!D24</f>
        <v>0</v>
      </c>
      <c r="E22" s="1">
        <f t="shared" si="2"/>
        <v>0</v>
      </c>
      <c r="H22">
        <f>IF((D21*(1+D22))&gt;900,1,0)</f>
        <v>0</v>
      </c>
      <c r="R22" s="432" t="str">
        <f t="shared" si="14"/>
        <v/>
      </c>
      <c r="S22" s="1" t="str">
        <f t="shared" si="15"/>
        <v/>
      </c>
      <c r="T22" s="432"/>
      <c r="V22" s="432" t="str">
        <f>IF(H22&gt;0,"Average Minutes per Pooled Device plus Percent Allowance exceeds 900 minutes; ","")</f>
        <v/>
      </c>
      <c r="W22" s="432"/>
    </row>
    <row r="23" spans="3:23" ht="18.75" x14ac:dyDescent="0.3">
      <c r="C23" s="156" t="s">
        <v>94</v>
      </c>
      <c r="D23" s="19">
        <f>Estimate!D25</f>
        <v>0</v>
      </c>
      <c r="E23" s="1">
        <f t="shared" si="2"/>
        <v>0</v>
      </c>
      <c r="F23">
        <f>IF((D23+D24)&gt;(D10+D11),1,0)</f>
        <v>0</v>
      </c>
      <c r="I23" s="190">
        <f t="shared" si="13"/>
        <v>0</v>
      </c>
      <c r="R23" s="432" t="str">
        <f t="shared" si="14"/>
        <v/>
      </c>
      <c r="S23" s="1" t="str">
        <f t="shared" si="15"/>
        <v/>
      </c>
      <c r="T23" s="432" t="str">
        <f>IF(F23&gt;0,"Number of Unlimited plus Metered Voice Plans is greater than the Number of Voice Devices in Table 1; ","")</f>
        <v/>
      </c>
      <c r="W23" s="432" t="str">
        <f t="shared" si="16"/>
        <v/>
      </c>
    </row>
    <row r="24" spans="3:23" ht="18.75" x14ac:dyDescent="0.3">
      <c r="C24" s="156" t="s">
        <v>182</v>
      </c>
      <c r="D24" s="180">
        <f>Estimate!D26</f>
        <v>0</v>
      </c>
      <c r="E24" s="1">
        <f t="shared" si="2"/>
        <v>0</v>
      </c>
      <c r="F24">
        <f>IF((D23+D24)&gt;(D10+D11),1,0)</f>
        <v>0</v>
      </c>
      <c r="G24" s="190">
        <f>IF(AND(OR(D25&gt;0,D26&gt;0),D24=0),1,0)</f>
        <v>0</v>
      </c>
      <c r="I24" s="190">
        <f t="shared" si="13"/>
        <v>0</v>
      </c>
      <c r="R24" s="432" t="str">
        <f t="shared" si="14"/>
        <v/>
      </c>
      <c r="S24" s="1" t="str">
        <f t="shared" si="15"/>
        <v/>
      </c>
      <c r="T24" s="432" t="str">
        <f>IF(F24&gt;0,"Number of Unlimited plus Metered Voice Plans is greater than the Number of Voice Devices in Table 1; ","")</f>
        <v/>
      </c>
      <c r="U24" s="432" t="str">
        <f>IF(G24&gt;0,"Average Metered Voice Minutes or Text Messages is given but the Number of Metered Voice Plans is zero; ","")</f>
        <v/>
      </c>
      <c r="W24" s="432" t="str">
        <f t="shared" si="16"/>
        <v/>
      </c>
    </row>
    <row r="25" spans="3:23" ht="18.75" x14ac:dyDescent="0.3">
      <c r="C25" s="151" t="s">
        <v>185</v>
      </c>
      <c r="D25" s="180">
        <f>Estimate!D27</f>
        <v>0</v>
      </c>
      <c r="E25" s="1">
        <f t="shared" si="2"/>
        <v>0</v>
      </c>
      <c r="F25" s="190">
        <f>IF(AND(D25&gt;0,D24=0),1,0)</f>
        <v>0</v>
      </c>
      <c r="G25" s="190">
        <f>IF(AND(D24&gt;0,(D25+D26)=0),1,0)</f>
        <v>0</v>
      </c>
      <c r="I25" s="190">
        <f t="shared" si="13"/>
        <v>0</v>
      </c>
      <c r="R25" s="432" t="str">
        <f t="shared" si="14"/>
        <v/>
      </c>
      <c r="S25" s="1" t="str">
        <f t="shared" si="15"/>
        <v/>
      </c>
      <c r="T25" s="432" t="str">
        <f>IF(F25&gt;0,"Average Metered Voice Minutes is given but the Number of Metered Voice Plans is zero; ","")</f>
        <v/>
      </c>
      <c r="U25" s="432" t="str">
        <f>IF(G25&gt;0,"Metered Voice Plans require Average Minutes or Text Messages per device; ","")</f>
        <v/>
      </c>
      <c r="W25" s="432" t="str">
        <f t="shared" si="16"/>
        <v/>
      </c>
    </row>
    <row r="26" spans="3:23" ht="18.75" x14ac:dyDescent="0.3">
      <c r="C26" s="150" t="s">
        <v>162</v>
      </c>
      <c r="D26" s="181">
        <f>Estimate!D28</f>
        <v>0</v>
      </c>
      <c r="E26" s="1">
        <f t="shared" si="2"/>
        <v>0</v>
      </c>
      <c r="F26" s="190">
        <f>IF(AND(D26&gt;0,D24=0),1,0)</f>
        <v>0</v>
      </c>
      <c r="G26">
        <f>IF(AND(D24&gt;0,(D25+D26)=0),1,0)</f>
        <v>0</v>
      </c>
      <c r="I26" s="190">
        <f t="shared" si="13"/>
        <v>0</v>
      </c>
      <c r="R26" s="432" t="str">
        <f t="shared" si="14"/>
        <v/>
      </c>
      <c r="S26" s="1" t="str">
        <f t="shared" si="15"/>
        <v/>
      </c>
      <c r="T26" s="432" t="str">
        <f>IF(F26&gt;0,"Average Metered Text Messages is given but the Number of Metered Voice Plans is zero; ","")</f>
        <v/>
      </c>
      <c r="U26" s="432" t="str">
        <f>IF(G26&gt;0,"Metered Voice Plans require Average Minutes or Text Messages per device; ","")</f>
        <v/>
      </c>
      <c r="W26" s="432" t="str">
        <f t="shared" si="16"/>
        <v/>
      </c>
    </row>
    <row r="27" spans="3:23" ht="18.75" x14ac:dyDescent="0.3">
      <c r="C27" s="157" t="s">
        <v>174</v>
      </c>
      <c r="D27" s="43">
        <f>Estimate!D29</f>
        <v>0</v>
      </c>
      <c r="E27" s="1">
        <f t="shared" si="2"/>
        <v>1</v>
      </c>
      <c r="F27">
        <f>IF(AND(D27&gt;0,(D11-D29-D30)=0),1,0)</f>
        <v>0</v>
      </c>
      <c r="G27">
        <f>IF(AND(D27=0,(D11-D29-D30)&gt;0),1,0)</f>
        <v>1</v>
      </c>
      <c r="H27" s="189">
        <f>IF((D27*(1+D28))&gt;IF(Estimate!E29="MB",5000,5),1,0)</f>
        <v>0</v>
      </c>
      <c r="R27" s="432" t="str">
        <f t="shared" si="14"/>
        <v>!</v>
      </c>
      <c r="S27" s="1" t="str">
        <f t="shared" si="15"/>
        <v xml:space="preserve">Number of Voice &amp; Data Devices in Table 1 minus Unlimited and Metered Data Plans in Table 3 is greater than zero; </v>
      </c>
      <c r="T27" s="432" t="str">
        <f>IF(F27&gt;0,"Number of Voice &amp; Data Devices in Table 1 minus Unlimited and Metered Data Plans in Table 3 is zero; ","")</f>
        <v/>
      </c>
      <c r="U27" s="432" t="str">
        <f>IF(G27&gt;0,"Number of Voice &amp; Data Devices in Table 1 minus Unlimited and Metered Data Plans in Table 3 is greater than zero; ","")</f>
        <v xml:space="preserve">Number of Voice &amp; Data Devices in Table 1 minus Unlimited and Metered Data Plans in Table 3 is greater than zero; </v>
      </c>
      <c r="V27" s="432" t="str">
        <f>IF(H27&gt;0,"Average Data per Pooled Device plus Percent Allowance exceeds 5000 MB or 5 GB; ","")</f>
        <v/>
      </c>
      <c r="W27" s="432"/>
    </row>
    <row r="28" spans="3:23" ht="18.75" x14ac:dyDescent="0.3">
      <c r="C28" s="158" t="s">
        <v>184</v>
      </c>
      <c r="D28" s="21">
        <f>Estimate!D30</f>
        <v>0</v>
      </c>
      <c r="E28" s="1">
        <f t="shared" si="2"/>
        <v>0</v>
      </c>
      <c r="F28" s="189"/>
      <c r="H28" s="189">
        <f>IF((D27*(1+D28))&gt;IF(Estimate!E29="MB",5000,5),1,0)</f>
        <v>0</v>
      </c>
      <c r="R28" s="432" t="str">
        <f t="shared" si="14"/>
        <v/>
      </c>
      <c r="S28" s="1" t="str">
        <f t="shared" si="15"/>
        <v/>
      </c>
      <c r="T28" s="432"/>
      <c r="U28" s="432"/>
      <c r="V28" s="432" t="str">
        <f>IF(H28&gt;0,"Average Data per Pooled Device plus Percent Allowance exceeds 5000 MB or 5 GB; ","")</f>
        <v/>
      </c>
      <c r="W28" s="432"/>
    </row>
    <row r="29" spans="3:23" ht="18.75" x14ac:dyDescent="0.3">
      <c r="C29" s="158" t="s">
        <v>93</v>
      </c>
      <c r="D29" s="19">
        <f>Estimate!D31</f>
        <v>0</v>
      </c>
      <c r="E29" s="1">
        <f t="shared" si="2"/>
        <v>0</v>
      </c>
      <c r="F29">
        <f>IF((D29+D30)&gt;D11,1,0)</f>
        <v>0</v>
      </c>
      <c r="I29" s="190">
        <f t="shared" si="13"/>
        <v>0</v>
      </c>
      <c r="R29" s="432" t="str">
        <f t="shared" si="14"/>
        <v/>
      </c>
      <c r="S29" s="1" t="str">
        <f t="shared" si="15"/>
        <v/>
      </c>
      <c r="T29" s="432" t="str">
        <f>IF(F29&gt;0,"Number of Unlimited plus Metered Data Plans is greater than the Number of Voice &amp; Data Devices in Table 1; ","")</f>
        <v/>
      </c>
      <c r="U29" s="432"/>
      <c r="V29" s="432"/>
      <c r="W29" s="432" t="str">
        <f t="shared" si="16"/>
        <v/>
      </c>
    </row>
    <row r="30" spans="3:23" ht="18.75" x14ac:dyDescent="0.3">
      <c r="C30" s="158" t="s">
        <v>163</v>
      </c>
      <c r="D30" s="182">
        <f>Estimate!D32</f>
        <v>0</v>
      </c>
      <c r="E30" s="1">
        <f t="shared" si="2"/>
        <v>0</v>
      </c>
      <c r="F30">
        <f>IF((D29+D30)&gt;D11,1,0)</f>
        <v>0</v>
      </c>
      <c r="G30" s="190">
        <f>IF(AND(D31&gt;0,D30=0),1,0)</f>
        <v>0</v>
      </c>
      <c r="I30" s="190">
        <f t="shared" si="13"/>
        <v>0</v>
      </c>
      <c r="R30" s="432" t="str">
        <f t="shared" si="14"/>
        <v/>
      </c>
      <c r="S30" s="1" t="str">
        <f t="shared" si="15"/>
        <v/>
      </c>
      <c r="T30" s="432" t="str">
        <f>IF(F30&gt;0,"Number of Unlimited plus Metered Data Plans is greater than the Number of Voice &amp; Data Devices in Table 1; ","")</f>
        <v/>
      </c>
      <c r="U30" s="432" t="str">
        <f>IF(G30&gt;0,"Average Data per Metered Device is given but the Number of Metered Data Plans is zero; ","")</f>
        <v/>
      </c>
      <c r="V30" s="432"/>
      <c r="W30" s="432" t="str">
        <f t="shared" si="16"/>
        <v/>
      </c>
    </row>
    <row r="31" spans="3:23" ht="18.75" x14ac:dyDescent="0.3">
      <c r="C31" s="152" t="s">
        <v>175</v>
      </c>
      <c r="D31" s="178">
        <f>Estimate!D33</f>
        <v>0</v>
      </c>
      <c r="E31" s="1">
        <f t="shared" si="2"/>
        <v>0</v>
      </c>
      <c r="F31" s="190">
        <f>IF(AND(D31&gt;0,D30=0),1,0)</f>
        <v>0</v>
      </c>
      <c r="G31" s="190">
        <f>IF(AND(D30&gt;0,D31=0),1,0)</f>
        <v>0</v>
      </c>
      <c r="R31" s="432" t="str">
        <f t="shared" si="14"/>
        <v/>
      </c>
      <c r="S31" s="1" t="str">
        <f t="shared" si="15"/>
        <v/>
      </c>
      <c r="T31" s="432" t="str">
        <f>IF(F31&gt;0,"Average Data per Metered Device is given but the Number of Metered Data Plans is zero; ","")</f>
        <v/>
      </c>
      <c r="U31" s="432" t="str">
        <f>IF(G31&gt;0,"Metered Data Plans require Average Data per device; ","")</f>
        <v/>
      </c>
      <c r="V31" s="432"/>
      <c r="W31" s="432"/>
    </row>
    <row r="32" spans="3:23" ht="19.5" thickBot="1" x14ac:dyDescent="0.35">
      <c r="C32" s="159" t="s">
        <v>20</v>
      </c>
      <c r="D32" s="42">
        <f>Estimate!D34</f>
        <v>0</v>
      </c>
      <c r="E32" s="1">
        <f t="shared" si="2"/>
        <v>0</v>
      </c>
      <c r="F32">
        <f>IF(D32&gt;D11,1,0)</f>
        <v>0</v>
      </c>
      <c r="I32" s="190">
        <f t="shared" si="13"/>
        <v>0</v>
      </c>
      <c r="R32" s="432" t="str">
        <f t="shared" si="14"/>
        <v/>
      </c>
      <c r="S32" s="1" t="str">
        <f t="shared" si="15"/>
        <v/>
      </c>
      <c r="T32" s="432" t="str">
        <f>IF(F32&gt;0,"Devices with Tethering Feature exceeds the Number of Voice &amp; Data Devices in Table 1; ","")</f>
        <v/>
      </c>
      <c r="W32" s="432" t="str">
        <f t="shared" si="16"/>
        <v/>
      </c>
    </row>
    <row r="33" spans="3:23" x14ac:dyDescent="0.25">
      <c r="C33" s="117"/>
      <c r="D33" s="84"/>
      <c r="E33" s="1"/>
      <c r="S33" s="1" t="str">
        <f>CONCATENATE(IF(SUM(E21:E32)&gt;0,"Table 3 Errors: ","Table 3"),S21,S22,S23,S24,S25,S26,S27,S28,S29,S30,S31,S32)</f>
        <v xml:space="preserve">Table 3 Errors: Number of Voice Devices in Table 1 minus Unlimited and Metered Voice Plans in Table 3 is greater than zero; Number of Voice &amp; Data Devices in Table 1 minus Unlimited and Metered Data Plans in Table 3 is greater than zero; </v>
      </c>
      <c r="W33" s="432"/>
    </row>
    <row r="34" spans="3:23" ht="19.5" thickBot="1" x14ac:dyDescent="0.35">
      <c r="C34" s="684" t="s">
        <v>179</v>
      </c>
      <c r="D34" s="684"/>
      <c r="E34" s="1"/>
      <c r="S34" s="1"/>
      <c r="W34" s="432"/>
    </row>
    <row r="35" spans="3:23" ht="18.75" x14ac:dyDescent="0.3">
      <c r="C35" s="160" t="s">
        <v>174</v>
      </c>
      <c r="D35" s="54">
        <f>Estimate!D37</f>
        <v>0</v>
      </c>
      <c r="E35" s="1">
        <f t="shared" si="2"/>
        <v>1</v>
      </c>
      <c r="F35">
        <f>IF(AND(D35&gt;0,(D12-D37-D38)=0),1,0)</f>
        <v>0</v>
      </c>
      <c r="G35">
        <f>IF(AND(D35=0,(D12-D37-D38)&gt;0),1,0)</f>
        <v>1</v>
      </c>
      <c r="H35" s="189">
        <f>IF((D35*(1+D36))&gt;IF(Estimate!E37="MB",5000,5),1,0)</f>
        <v>0</v>
      </c>
      <c r="R35" s="432" t="str">
        <f t="shared" ref="R35:R39" si="17">IF(E35&gt;0,"!","")</f>
        <v>!</v>
      </c>
      <c r="S35" s="1" t="str">
        <f t="shared" ref="S35:S39" si="18">CONCATENATE(T35,U35,V35,W35)</f>
        <v xml:space="preserve">Number of Data Devices in Table 1 minus Unlimited and Metered Data Plans in Table 4 is greater than zero; </v>
      </c>
      <c r="T35" s="432" t="str">
        <f>IF(F35&gt;0,"Number of Data Devices in Table 1 minus Unlimited and Metered Data Plans in Table 4 is zero; ","")</f>
        <v/>
      </c>
      <c r="U35" s="432" t="str">
        <f>IF(G35&gt;0,"Number of Data Devices in Table 1 minus Unlimited and Metered Data Plans in Table 4 is greater than zero; ","")</f>
        <v xml:space="preserve">Number of Data Devices in Table 1 minus Unlimited and Metered Data Plans in Table 4 is greater than zero; </v>
      </c>
      <c r="V35" s="432" t="str">
        <f>IF(H35&gt;0,"Average Data per Pooled Device plus Percent Allowance exceeds 5000 MB or 5 GB; ","")</f>
        <v/>
      </c>
      <c r="W35" s="432"/>
    </row>
    <row r="36" spans="3:23" ht="18.75" x14ac:dyDescent="0.3">
      <c r="C36" s="158" t="s">
        <v>184</v>
      </c>
      <c r="D36" s="21">
        <f>Estimate!D38</f>
        <v>0</v>
      </c>
      <c r="E36" s="1">
        <f t="shared" si="2"/>
        <v>0</v>
      </c>
      <c r="F36" s="189"/>
      <c r="H36" s="189">
        <f>IF((D35*(1+D36))&gt;IF(Estimate!E37="MB",5000,5),1,0)</f>
        <v>0</v>
      </c>
      <c r="R36" s="432" t="str">
        <f t="shared" si="17"/>
        <v/>
      </c>
      <c r="S36" s="1" t="str">
        <f t="shared" si="18"/>
        <v/>
      </c>
      <c r="T36" s="432"/>
      <c r="U36" s="432"/>
      <c r="V36" s="432" t="str">
        <f>IF(H36&gt;0,"Average Data per Pooled Device plus Percent Allowance exceeds 5000 MB or 5 GB; ","")</f>
        <v/>
      </c>
      <c r="W36" s="432"/>
    </row>
    <row r="37" spans="3:23" ht="18.75" x14ac:dyDescent="0.3">
      <c r="C37" s="158" t="s">
        <v>93</v>
      </c>
      <c r="D37" s="44">
        <f>Estimate!D39</f>
        <v>0</v>
      </c>
      <c r="E37" s="1">
        <f t="shared" si="2"/>
        <v>0</v>
      </c>
      <c r="F37">
        <f>IF((D37+D38)&gt;D12,1,0)</f>
        <v>0</v>
      </c>
      <c r="I37" s="190">
        <f t="shared" ref="I37:I38" si="19">IF(D37=ROUND(D37,0),0,1)</f>
        <v>0</v>
      </c>
      <c r="R37" s="432" t="str">
        <f t="shared" si="17"/>
        <v/>
      </c>
      <c r="S37" s="1" t="str">
        <f t="shared" si="18"/>
        <v/>
      </c>
      <c r="T37" s="432" t="str">
        <f>IF(F37&gt;0,"Number of Unlimited plus Metered Data Plans is greater than the Number of Data Devices in Table 1; ","")</f>
        <v/>
      </c>
      <c r="U37" s="432"/>
      <c r="V37" s="432"/>
      <c r="W37" s="432" t="str">
        <f t="shared" ref="W37:W38" si="20">IF(I37&gt;0,"Total Data Only Devices must be a whole number ; ","")</f>
        <v/>
      </c>
    </row>
    <row r="38" spans="3:23" ht="18.75" x14ac:dyDescent="0.3">
      <c r="C38" s="158" t="s">
        <v>163</v>
      </c>
      <c r="D38" s="183">
        <f>Estimate!D40</f>
        <v>0</v>
      </c>
      <c r="E38" s="1">
        <f t="shared" si="2"/>
        <v>0</v>
      </c>
      <c r="F38">
        <f>IF((D37+D38)&gt;D12,1,0)</f>
        <v>0</v>
      </c>
      <c r="G38">
        <f>IF(AND(D39&gt;0,D38=0),1,0)</f>
        <v>0</v>
      </c>
      <c r="I38" s="190">
        <f t="shared" si="19"/>
        <v>0</v>
      </c>
      <c r="R38" s="432" t="str">
        <f t="shared" si="17"/>
        <v/>
      </c>
      <c r="S38" s="1" t="str">
        <f t="shared" si="18"/>
        <v/>
      </c>
      <c r="T38" s="432" t="str">
        <f>IF(F38&gt;0,"Number of Unlimited plus Metered Data Plans is greater than the Number of Data Devices in Table 1; ","")</f>
        <v/>
      </c>
      <c r="U38" s="432" t="str">
        <f>IF(G38&gt;0,"Average Data per Metered Device is given but the Number of Metered Data Plans is zero; ","")</f>
        <v/>
      </c>
      <c r="V38" s="432"/>
      <c r="W38" s="432" t="str">
        <f t="shared" si="20"/>
        <v/>
      </c>
    </row>
    <row r="39" spans="3:23" ht="19.5" thickBot="1" x14ac:dyDescent="0.35">
      <c r="C39" s="153" t="s">
        <v>175</v>
      </c>
      <c r="D39" s="179">
        <f>Estimate!D41</f>
        <v>0</v>
      </c>
      <c r="E39" s="1">
        <f t="shared" si="2"/>
        <v>0</v>
      </c>
      <c r="F39">
        <f>IF(AND(D39&gt;0,D38=0),1,0)</f>
        <v>0</v>
      </c>
      <c r="G39">
        <f>IF(AND(D38&gt;0,D39=0),1,0)</f>
        <v>0</v>
      </c>
      <c r="R39" s="432" t="str">
        <f t="shared" si="17"/>
        <v/>
      </c>
      <c r="S39" s="1" t="str">
        <f t="shared" si="18"/>
        <v/>
      </c>
      <c r="T39" s="432" t="str">
        <f>IF(F39&gt;0,"Average Data per Metered Device is given but the Number of Metered Data Plans is zero; ","")</f>
        <v/>
      </c>
      <c r="U39" s="432" t="str">
        <f>IF(G39&gt;0,"Metered Data Plans require Average Data per device; ","")</f>
        <v/>
      </c>
      <c r="V39" s="432"/>
      <c r="W39" s="432"/>
    </row>
    <row r="40" spans="3:23" x14ac:dyDescent="0.25">
      <c r="S40" s="1" t="str">
        <f>CONCATENATE(IF(SUM(E35:E39)&gt;0,"Table 4 Errors: ","Table 4"),S35,S36,S37,S38,S39)</f>
        <v xml:space="preserve">Table 4 Errors: Number of Data Devices in Table 1 minus Unlimited and Metered Data Plans in Table 4 is greater than zero; </v>
      </c>
      <c r="T40" s="432"/>
      <c r="U40" s="432"/>
      <c r="V40" s="432"/>
      <c r="W40" s="432"/>
    </row>
    <row r="41" spans="3:23" x14ac:dyDescent="0.25">
      <c r="D41" s="191"/>
      <c r="E41" s="192"/>
    </row>
  </sheetData>
  <mergeCells count="4">
    <mergeCell ref="C9:D9"/>
    <mergeCell ref="C15:D15"/>
    <mergeCell ref="C20:D20"/>
    <mergeCell ref="C34:D3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S48"/>
  <sheetViews>
    <sheetView showGridLines="0" topLeftCell="A7" zoomScale="63" zoomScaleNormal="63" workbookViewId="0">
      <selection activeCell="H13" sqref="H13"/>
    </sheetView>
  </sheetViews>
  <sheetFormatPr defaultColWidth="18.85546875" defaultRowHeight="18.75" x14ac:dyDescent="0.3"/>
  <cols>
    <col min="1" max="1" width="3.140625" style="81" customWidth="1"/>
    <col min="2" max="2" width="53.5703125" style="81" bestFit="1" customWidth="1"/>
    <col min="3" max="3" width="2.7109375" style="81" customWidth="1"/>
    <col min="4" max="4" width="22.5703125" style="81" customWidth="1"/>
    <col min="5" max="5" width="5" style="81" customWidth="1"/>
    <col min="6" max="6" width="4.5703125" style="81" customWidth="1"/>
    <col min="7" max="7" width="21.28515625" style="81" customWidth="1"/>
    <col min="8" max="8" width="12.28515625" style="81" customWidth="1"/>
    <col min="9" max="9" width="2.5703125" style="81" customWidth="1"/>
    <col min="10" max="10" width="21.140625" style="81" bestFit="1" customWidth="1"/>
    <col min="11" max="11" width="20.7109375" style="81" bestFit="1" customWidth="1"/>
    <col min="12" max="13" width="21.140625" style="81" bestFit="1" customWidth="1"/>
    <col min="14" max="14" width="4.85546875" style="81" hidden="1" customWidth="1"/>
    <col min="15" max="15" width="10.7109375" style="81" hidden="1" customWidth="1"/>
    <col min="16" max="16" width="14.28515625" style="81" hidden="1" customWidth="1"/>
    <col min="17" max="17" width="2.7109375" style="81" customWidth="1"/>
    <col min="18" max="19" width="14.28515625" style="81" customWidth="1"/>
    <col min="20" max="16384" width="18.85546875" style="81"/>
  </cols>
  <sheetData>
    <row r="1" spans="1:19" ht="21.75" customHeight="1" thickBot="1" x14ac:dyDescent="0.4">
      <c r="A1" s="80"/>
      <c r="B1" s="710" t="s">
        <v>243</v>
      </c>
      <c r="C1" s="711"/>
      <c r="D1" s="711"/>
      <c r="E1" s="711"/>
      <c r="F1" s="711"/>
      <c r="G1" s="711"/>
      <c r="H1" s="711"/>
      <c r="I1" s="711"/>
      <c r="J1" s="711"/>
      <c r="K1" s="711"/>
      <c r="L1" s="711"/>
      <c r="M1" s="712"/>
    </row>
    <row r="2" spans="1:19" ht="21.75" customHeight="1" thickBot="1" x14ac:dyDescent="0.4">
      <c r="A2" s="80"/>
      <c r="B2" s="719" t="s">
        <v>242</v>
      </c>
      <c r="C2" s="720"/>
      <c r="D2" s="720"/>
      <c r="E2" s="720"/>
      <c r="F2" s="720"/>
      <c r="G2" s="720"/>
      <c r="H2" s="720"/>
      <c r="I2" s="720"/>
      <c r="J2" s="720"/>
      <c r="K2" s="720"/>
      <c r="L2" s="720"/>
      <c r="M2" s="721"/>
    </row>
    <row r="3" spans="1:19" ht="21.75" customHeight="1" x14ac:dyDescent="0.35">
      <c r="A3" s="80"/>
      <c r="B3" s="463"/>
      <c r="C3" s="463"/>
      <c r="D3" s="463"/>
      <c r="E3" s="463"/>
      <c r="F3" s="463"/>
      <c r="G3" s="463"/>
      <c r="H3" s="463"/>
      <c r="I3" s="463"/>
      <c r="J3" s="463"/>
      <c r="K3" s="463"/>
      <c r="L3" s="463"/>
      <c r="M3" s="463"/>
    </row>
    <row r="4" spans="1:19" x14ac:dyDescent="0.3">
      <c r="A4" s="82"/>
      <c r="B4" s="82"/>
      <c r="C4" s="82"/>
      <c r="D4" s="83"/>
      <c r="E4" s="82"/>
      <c r="F4" s="82"/>
      <c r="G4" s="82"/>
      <c r="H4" s="83"/>
      <c r="I4" s="83"/>
      <c r="J4" s="82"/>
      <c r="K4" s="82"/>
      <c r="L4" s="82"/>
      <c r="M4" s="82"/>
    </row>
    <row r="5" spans="1:19" ht="21" customHeight="1" x14ac:dyDescent="0.3">
      <c r="A5" s="82"/>
      <c r="B5" s="718" t="s">
        <v>201</v>
      </c>
      <c r="C5" s="718"/>
      <c r="D5" s="718"/>
      <c r="E5" s="82"/>
      <c r="F5" s="82"/>
      <c r="G5" s="713" t="s">
        <v>233</v>
      </c>
      <c r="H5" s="713"/>
      <c r="I5" s="713"/>
      <c r="J5" s="713"/>
      <c r="K5" s="713"/>
      <c r="L5" s="713"/>
      <c r="M5" s="713"/>
    </row>
    <row r="6" spans="1:19" ht="21" customHeight="1" x14ac:dyDescent="0.3">
      <c r="A6" s="82"/>
      <c r="B6" s="718"/>
      <c r="C6" s="718"/>
      <c r="D6" s="718"/>
      <c r="E6" s="82"/>
      <c r="F6" s="82"/>
      <c r="G6" s="713"/>
      <c r="H6" s="713"/>
      <c r="I6" s="713"/>
      <c r="J6" s="713"/>
      <c r="K6" s="713"/>
      <c r="L6" s="713"/>
      <c r="M6" s="713"/>
    </row>
    <row r="7" spans="1:19" ht="21" customHeight="1" x14ac:dyDescent="0.3">
      <c r="A7" s="82"/>
      <c r="B7" s="718"/>
      <c r="C7" s="718"/>
      <c r="D7" s="718"/>
      <c r="E7" s="82"/>
      <c r="F7" s="82"/>
      <c r="G7" s="713"/>
      <c r="H7" s="713"/>
      <c r="I7" s="713"/>
      <c r="J7" s="713"/>
      <c r="K7" s="713"/>
      <c r="L7" s="713"/>
      <c r="M7" s="713"/>
    </row>
    <row r="8" spans="1:19" x14ac:dyDescent="0.3">
      <c r="A8" s="82"/>
      <c r="B8" s="718"/>
      <c r="C8" s="718"/>
      <c r="D8" s="718"/>
      <c r="E8" s="82"/>
      <c r="F8" s="82"/>
      <c r="G8" s="713"/>
      <c r="H8" s="713"/>
      <c r="I8" s="713"/>
      <c r="J8" s="713"/>
      <c r="K8" s="713"/>
      <c r="L8" s="713"/>
      <c r="M8" s="713"/>
    </row>
    <row r="9" spans="1:19" ht="23.25" x14ac:dyDescent="0.35">
      <c r="A9" s="82"/>
      <c r="B9" s="714" t="s">
        <v>183</v>
      </c>
      <c r="C9" s="714"/>
      <c r="D9" s="714"/>
      <c r="E9" s="84"/>
      <c r="F9" s="84"/>
      <c r="G9" s="714" t="s">
        <v>99</v>
      </c>
      <c r="H9" s="714"/>
      <c r="I9" s="714"/>
      <c r="J9" s="714"/>
      <c r="K9" s="714"/>
      <c r="L9" s="714"/>
      <c r="M9" s="714"/>
    </row>
    <row r="10" spans="1:19" x14ac:dyDescent="0.3">
      <c r="A10" s="82"/>
      <c r="B10" s="85"/>
      <c r="C10" s="85"/>
      <c r="D10" s="432"/>
      <c r="E10" s="84"/>
      <c r="F10" s="84"/>
      <c r="G10" s="82"/>
      <c r="H10" s="83"/>
      <c r="I10" s="83"/>
      <c r="J10" s="82"/>
      <c r="K10" s="82"/>
      <c r="L10" s="82"/>
      <c r="M10" s="82"/>
    </row>
    <row r="11" spans="1:19" ht="19.5" customHeight="1" thickBot="1" x14ac:dyDescent="0.35">
      <c r="A11" s="82"/>
      <c r="B11" s="684" t="s">
        <v>222</v>
      </c>
      <c r="C11" s="684"/>
      <c r="D11" s="684"/>
      <c r="E11" s="84"/>
      <c r="F11" s="84"/>
      <c r="G11" s="683" t="s">
        <v>225</v>
      </c>
      <c r="H11" s="683"/>
      <c r="I11" s="683"/>
      <c r="J11" s="683"/>
      <c r="K11" s="683"/>
      <c r="L11" s="683"/>
      <c r="M11" s="683"/>
      <c r="R11" s="443"/>
    </row>
    <row r="12" spans="1:19" ht="18.75" customHeight="1" x14ac:dyDescent="0.3">
      <c r="A12" s="82"/>
      <c r="B12" s="86" t="s">
        <v>10</v>
      </c>
      <c r="C12" s="173" t="s">
        <v>111</v>
      </c>
      <c r="D12" s="515">
        <f>'Savings Calculator'!D8</f>
        <v>100</v>
      </c>
      <c r="E12" s="460" t="str">
        <f>Red!R10</f>
        <v/>
      </c>
      <c r="F12" s="84"/>
      <c r="G12" s="88" t="s">
        <v>9</v>
      </c>
      <c r="H12" s="704" t="s">
        <v>12</v>
      </c>
      <c r="I12" s="705"/>
      <c r="J12" s="89" t="s">
        <v>6</v>
      </c>
      <c r="K12" s="90" t="s">
        <v>13</v>
      </c>
      <c r="L12" s="91" t="s">
        <v>7</v>
      </c>
      <c r="M12" s="92" t="s">
        <v>14</v>
      </c>
      <c r="O12" s="93"/>
      <c r="P12" s="93"/>
      <c r="Q12" s="93"/>
      <c r="R12" s="444"/>
      <c r="S12" s="93"/>
    </row>
    <row r="13" spans="1:19" ht="18.75" customHeight="1" x14ac:dyDescent="0.3">
      <c r="A13" s="82"/>
      <c r="B13" s="94" t="s">
        <v>11</v>
      </c>
      <c r="C13" s="169" t="s">
        <v>111</v>
      </c>
      <c r="D13" s="516">
        <f>'Savings Calculator'!D9</f>
        <v>700</v>
      </c>
      <c r="E13" s="460" t="str">
        <f>Red!R11</f>
        <v/>
      </c>
      <c r="F13" s="84"/>
      <c r="G13" s="95" t="s">
        <v>1</v>
      </c>
      <c r="H13" s="702">
        <f>D12</f>
        <v>100</v>
      </c>
      <c r="I13" s="703"/>
      <c r="J13" s="22">
        <f>IF($D$12=0,0,'Calculations (Proprietary)1'!AJ15)</f>
        <v>19.989999999999998</v>
      </c>
      <c r="K13" s="22">
        <f>IF($D$12=0,0,'Calculations (Proprietary)1'!AK15)</f>
        <v>13.1</v>
      </c>
      <c r="L13" s="22">
        <f>IF($D$12=0,0,'Calculations (Proprietary)1'!AL15)</f>
        <v>14.75</v>
      </c>
      <c r="M13" s="23">
        <f>IF($D$12=0,0,'Calculations (Proprietary)1'!AM15)</f>
        <v>19.989999999999998</v>
      </c>
      <c r="O13" s="93"/>
      <c r="P13" s="93"/>
      <c r="Q13" s="93"/>
      <c r="R13" s="445" t="str">
        <f>Red!Y10</f>
        <v>!Attention!</v>
      </c>
      <c r="S13" s="93"/>
    </row>
    <row r="14" spans="1:19" ht="18.75" customHeight="1" thickBot="1" x14ac:dyDescent="0.35">
      <c r="A14" s="82"/>
      <c r="B14" s="96" t="s">
        <v>101</v>
      </c>
      <c r="C14" s="174" t="s">
        <v>111</v>
      </c>
      <c r="D14" s="517">
        <f>'Savings Calculator'!D10</f>
        <v>200</v>
      </c>
      <c r="E14" s="460" t="str">
        <f>Red!R12</f>
        <v/>
      </c>
      <c r="F14" s="84"/>
      <c r="G14" s="95" t="s">
        <v>17</v>
      </c>
      <c r="H14" s="702">
        <f t="shared" ref="H14:H15" si="0">D13</f>
        <v>700</v>
      </c>
      <c r="I14" s="703"/>
      <c r="J14" s="22">
        <f>IF($D$13=0,0,'Calculations (Proprietary)1'!AJ50)</f>
        <v>26.99</v>
      </c>
      <c r="K14" s="22">
        <f>IF($D$13=0,0,'Calculations (Proprietary)1'!AK50)</f>
        <v>20.149999999999999</v>
      </c>
      <c r="L14" s="22">
        <f>IF($D$13=0,0,'Calculations (Proprietary)1'!AL50)</f>
        <v>24.75</v>
      </c>
      <c r="M14" s="23">
        <f>IF($D$13=0,0,'Calculations (Proprietary)1'!AM50)</f>
        <v>36.989999999999995</v>
      </c>
      <c r="N14" s="97"/>
      <c r="O14" s="93"/>
      <c r="P14" s="93"/>
      <c r="Q14" s="93"/>
      <c r="R14" s="445" t="str">
        <f>Red!Y11</f>
        <v>!Attention!</v>
      </c>
      <c r="S14" s="93"/>
    </row>
    <row r="15" spans="1:19" ht="18.75" customHeight="1" thickBot="1" x14ac:dyDescent="0.35">
      <c r="A15" s="82"/>
      <c r="B15" s="700" t="s">
        <v>27</v>
      </c>
      <c r="C15" s="701"/>
      <c r="D15" s="168">
        <f>+D12+D13+D14</f>
        <v>1000</v>
      </c>
      <c r="E15" s="84"/>
      <c r="F15" s="84"/>
      <c r="G15" s="95" t="s">
        <v>0</v>
      </c>
      <c r="H15" s="702">
        <f t="shared" si="0"/>
        <v>200</v>
      </c>
      <c r="I15" s="715"/>
      <c r="J15" s="22">
        <f>IF($D$14=0,0,'Calculations (Proprietary)1'!AJ68)</f>
        <v>27.99</v>
      </c>
      <c r="K15" s="22">
        <f>IF($D$14=0,0,'Calculations (Proprietary)1'!AK68)</f>
        <v>27.2</v>
      </c>
      <c r="L15" s="22">
        <f>IF($D$14=0,0,'Calculations (Proprietary)1'!AL68)</f>
        <v>20</v>
      </c>
      <c r="M15" s="23">
        <f>IF($D$14=0,0,'Calculations (Proprietary)1'!AM68)</f>
        <v>25</v>
      </c>
      <c r="O15" s="93"/>
      <c r="P15" s="93"/>
      <c r="Q15" s="93"/>
      <c r="R15" s="445" t="str">
        <f>Red!Y12</f>
        <v>!Attention!</v>
      </c>
      <c r="S15" s="93"/>
    </row>
    <row r="16" spans="1:19" ht="18.75" customHeight="1" x14ac:dyDescent="0.3">
      <c r="A16" s="82"/>
      <c r="B16" s="98"/>
      <c r="C16" s="98"/>
      <c r="D16" s="99"/>
      <c r="E16" s="84"/>
      <c r="F16" s="84"/>
      <c r="G16" s="698" t="s">
        <v>118</v>
      </c>
      <c r="H16" s="699"/>
      <c r="I16" s="87" t="s">
        <v>111</v>
      </c>
      <c r="J16" s="24">
        <f>IF(SUM($H$13:$H$15)&lt;=0,"N/A",SUMPRODUCT(J13:J15,$H$13:$H$15)/SUM($H$13:$H$15))</f>
        <v>26.49</v>
      </c>
      <c r="K16" s="24">
        <f>IF(SUM($H$13:$H$15)&lt;=0,"N/A",SUMPRODUCT(K13:K15,$H$13:$H$15)/SUM($H$13:$H$15))</f>
        <v>20.855</v>
      </c>
      <c r="L16" s="24">
        <f>IF(SUM($H$13:$H$15)&lt;=0,"N/A",SUMPRODUCT(L13:L15,$H$13:$H$15)/SUM($H$13:$H$15))</f>
        <v>22.8</v>
      </c>
      <c r="M16" s="25">
        <f>IF(SUM($H$13:$H$15)&lt;=0,"N/A",SUMPRODUCT(M13:M15,$H$13:$H$15)/SUM($H$13:$H$15))</f>
        <v>32.892000000000003</v>
      </c>
      <c r="O16" s="93"/>
      <c r="P16" s="93"/>
      <c r="Q16" s="93"/>
      <c r="R16" s="445" t="str">
        <f>Red!Y13</f>
        <v>!Attention!</v>
      </c>
      <c r="S16" s="93"/>
    </row>
    <row r="17" spans="1:19" ht="18.75" customHeight="1" thickBot="1" x14ac:dyDescent="0.35">
      <c r="A17" s="82"/>
      <c r="B17" s="684" t="s">
        <v>224</v>
      </c>
      <c r="C17" s="684"/>
      <c r="D17" s="684"/>
      <c r="E17" s="84"/>
      <c r="F17" s="84"/>
      <c r="G17" s="716" t="s">
        <v>116</v>
      </c>
      <c r="H17" s="717"/>
      <c r="I17" s="100" t="s">
        <v>111</v>
      </c>
      <c r="J17" s="26">
        <f>SUMPRODUCT($D$18:$D$20,$D$12:$D$14)/SUM($D$12:$D$14)</f>
        <v>45.714285714285708</v>
      </c>
      <c r="K17" s="26">
        <f>SUMPRODUCT($D$18:$D$20,$D$12:$D$14)/SUM($D$12:$D$14)</f>
        <v>45.714285714285708</v>
      </c>
      <c r="L17" s="26">
        <f>SUMPRODUCT($D$18:$D$20,$D$12:$D$14)/SUM($D$12:$D$14)</f>
        <v>45.714285714285708</v>
      </c>
      <c r="M17" s="27">
        <f>SUMPRODUCT($D$18:$D$20,$D$12:$D$14)/SUM($D$12:$D$14)</f>
        <v>45.714285714285708</v>
      </c>
      <c r="O17" s="93"/>
      <c r="P17" s="93"/>
      <c r="Q17" s="93"/>
      <c r="R17" s="445" t="str">
        <f>Red!Y14</f>
        <v/>
      </c>
      <c r="S17" s="93"/>
    </row>
    <row r="18" spans="1:19" ht="18.75" customHeight="1" x14ac:dyDescent="0.3">
      <c r="A18" s="82"/>
      <c r="B18" s="101" t="s">
        <v>10</v>
      </c>
      <c r="C18" s="173" t="s">
        <v>111</v>
      </c>
      <c r="D18" s="518">
        <f>appu</f>
        <v>45.714285714285708</v>
      </c>
      <c r="E18" s="460" t="str">
        <f>Red!R16</f>
        <v/>
      </c>
      <c r="F18" s="84"/>
      <c r="N18" s="97"/>
      <c r="O18" s="93"/>
      <c r="P18" s="93"/>
      <c r="Q18" s="93"/>
      <c r="R18" s="444"/>
      <c r="S18" s="93"/>
    </row>
    <row r="19" spans="1:19" ht="18.75" customHeight="1" thickBot="1" x14ac:dyDescent="0.35">
      <c r="A19" s="82"/>
      <c r="B19" s="103" t="s">
        <v>11</v>
      </c>
      <c r="C19" s="169" t="s">
        <v>111</v>
      </c>
      <c r="D19" s="519">
        <f>appu</f>
        <v>45.714285714285708</v>
      </c>
      <c r="E19" s="460" t="str">
        <f>Red!R17</f>
        <v/>
      </c>
      <c r="F19" s="84"/>
      <c r="G19" s="683" t="s">
        <v>113</v>
      </c>
      <c r="H19" s="683"/>
      <c r="I19" s="683"/>
      <c r="J19" s="683"/>
      <c r="K19" s="683"/>
      <c r="L19" s="683"/>
      <c r="M19" s="683"/>
      <c r="O19" s="104"/>
      <c r="P19" s="104"/>
      <c r="Q19" s="104"/>
      <c r="R19" s="444"/>
      <c r="S19" s="104"/>
    </row>
    <row r="20" spans="1:19" ht="18.75" customHeight="1" thickBot="1" x14ac:dyDescent="0.35">
      <c r="A20" s="82"/>
      <c r="B20" s="105" t="s">
        <v>101</v>
      </c>
      <c r="C20" s="174" t="s">
        <v>111</v>
      </c>
      <c r="D20" s="520">
        <f>appu</f>
        <v>45.714285714285708</v>
      </c>
      <c r="E20" s="460" t="str">
        <f>Red!R18</f>
        <v/>
      </c>
      <c r="F20" s="84"/>
      <c r="G20" s="106" t="s">
        <v>9</v>
      </c>
      <c r="H20" s="704" t="s">
        <v>12</v>
      </c>
      <c r="I20" s="705"/>
      <c r="J20" s="89" t="s">
        <v>6</v>
      </c>
      <c r="K20" s="90" t="s">
        <v>13</v>
      </c>
      <c r="L20" s="91" t="s">
        <v>7</v>
      </c>
      <c r="M20" s="92" t="s">
        <v>14</v>
      </c>
      <c r="O20" s="104"/>
      <c r="P20" s="104"/>
      <c r="Q20" s="104"/>
      <c r="R20" s="444"/>
      <c r="S20" s="104"/>
    </row>
    <row r="21" spans="1:19" ht="18.75" customHeight="1" x14ac:dyDescent="0.3">
      <c r="A21" s="82"/>
      <c r="B21" s="98"/>
      <c r="C21" s="98"/>
      <c r="D21" s="99"/>
      <c r="E21" s="84"/>
      <c r="F21" s="84"/>
      <c r="G21" s="95" t="s">
        <v>1</v>
      </c>
      <c r="H21" s="702">
        <f>D12</f>
        <v>100</v>
      </c>
      <c r="I21" s="703"/>
      <c r="J21" s="28">
        <f t="shared" ref="J21:L23" si="1">$H13*J13*12</f>
        <v>23987.999999999996</v>
      </c>
      <c r="K21" s="28">
        <f t="shared" si="1"/>
        <v>15720</v>
      </c>
      <c r="L21" s="28">
        <f t="shared" si="1"/>
        <v>17700</v>
      </c>
      <c r="M21" s="29">
        <f>$H13*M13*12</f>
        <v>23987.999999999996</v>
      </c>
      <c r="R21" s="446" t="str">
        <f>Red!Y10</f>
        <v>!Attention!</v>
      </c>
    </row>
    <row r="22" spans="1:19" ht="18.75" customHeight="1" thickBot="1" x14ac:dyDescent="0.35">
      <c r="A22" s="82"/>
      <c r="B22" s="684" t="s">
        <v>221</v>
      </c>
      <c r="C22" s="684"/>
      <c r="D22" s="684"/>
      <c r="E22" s="84"/>
      <c r="F22" s="84"/>
      <c r="G22" s="95" t="s">
        <v>17</v>
      </c>
      <c r="H22" s="702">
        <f>D13</f>
        <v>700</v>
      </c>
      <c r="I22" s="703"/>
      <c r="J22" s="28">
        <f t="shared" si="1"/>
        <v>226716</v>
      </c>
      <c r="K22" s="28">
        <f t="shared" si="1"/>
        <v>169259.99999999997</v>
      </c>
      <c r="L22" s="28">
        <f t="shared" si="1"/>
        <v>207900</v>
      </c>
      <c r="M22" s="29">
        <f>$H14*M14*12</f>
        <v>310715.99999999994</v>
      </c>
      <c r="R22" s="446" t="str">
        <f>Red!Y11</f>
        <v>!Attention!</v>
      </c>
    </row>
    <row r="23" spans="1:19" ht="18.75" customHeight="1" x14ac:dyDescent="0.3">
      <c r="A23" s="82"/>
      <c r="B23" s="155" t="s">
        <v>110</v>
      </c>
      <c r="C23" s="102" t="s">
        <v>111</v>
      </c>
      <c r="D23" s="521">
        <f>'ALT Calc'!B3</f>
        <v>0</v>
      </c>
      <c r="E23" s="460" t="str">
        <f>Red!R21</f>
        <v>!</v>
      </c>
      <c r="F23" s="84"/>
      <c r="G23" s="95" t="s">
        <v>0</v>
      </c>
      <c r="H23" s="702">
        <f>D14</f>
        <v>200</v>
      </c>
      <c r="I23" s="703"/>
      <c r="J23" s="28">
        <f t="shared" si="1"/>
        <v>67176</v>
      </c>
      <c r="K23" s="28">
        <f t="shared" si="1"/>
        <v>65280</v>
      </c>
      <c r="L23" s="28">
        <f t="shared" si="1"/>
        <v>48000</v>
      </c>
      <c r="M23" s="29">
        <f>$H15*M15*12</f>
        <v>60000</v>
      </c>
      <c r="R23" s="446" t="str">
        <f>Red!Y12</f>
        <v>!Attention!</v>
      </c>
    </row>
    <row r="24" spans="1:19" ht="18.75" customHeight="1" x14ac:dyDescent="0.3">
      <c r="B24" s="156" t="s">
        <v>159</v>
      </c>
      <c r="C24" s="87" t="s">
        <v>111</v>
      </c>
      <c r="D24" s="21"/>
      <c r="E24" s="461" t="str">
        <f>Red!R22</f>
        <v/>
      </c>
      <c r="F24" s="84"/>
      <c r="G24" s="108" t="s">
        <v>119</v>
      </c>
      <c r="H24" s="708">
        <f>SUM(H21:H23)</f>
        <v>1000</v>
      </c>
      <c r="I24" s="709"/>
      <c r="J24" s="30">
        <f>SUM(J21:J23)</f>
        <v>317880</v>
      </c>
      <c r="K24" s="30">
        <f>SUM(K21:K23)</f>
        <v>250259.99999999997</v>
      </c>
      <c r="L24" s="30">
        <f>SUM(L21:L23)</f>
        <v>273600</v>
      </c>
      <c r="M24" s="31">
        <f>SUM(M21:M23)</f>
        <v>394703.99999999994</v>
      </c>
      <c r="R24" s="446" t="str">
        <f>Red!Y13</f>
        <v>!Attention!</v>
      </c>
    </row>
    <row r="25" spans="1:19" ht="18.75" customHeight="1" thickBot="1" x14ac:dyDescent="0.35">
      <c r="B25" s="156" t="s">
        <v>94</v>
      </c>
      <c r="C25" s="87" t="s">
        <v>111</v>
      </c>
      <c r="D25" s="21"/>
      <c r="E25" s="460" t="str">
        <f>Red!R23</f>
        <v/>
      </c>
      <c r="F25" s="84"/>
      <c r="G25" s="109" t="s">
        <v>117</v>
      </c>
      <c r="H25" s="706">
        <f>H24</f>
        <v>1000</v>
      </c>
      <c r="I25" s="707"/>
      <c r="J25" s="32">
        <f>SUMPRODUCT($D$12:$D$14,$D$18:$D$20)*12</f>
        <v>548571.42857142852</v>
      </c>
      <c r="K25" s="32">
        <f t="shared" ref="K25:L25" si="2">SUMPRODUCT($D$12:$D$14,$D$18:$D$20)*12</f>
        <v>548571.42857142852</v>
      </c>
      <c r="L25" s="32">
        <f t="shared" si="2"/>
        <v>548571.42857142852</v>
      </c>
      <c r="M25" s="32">
        <f>SUMPRODUCT($D$12:$D$14,$D$18:$D$20)*12</f>
        <v>548571.42857142852</v>
      </c>
      <c r="R25" s="446" t="str">
        <f>Red!Y14</f>
        <v/>
      </c>
    </row>
    <row r="26" spans="1:19" ht="18.75" customHeight="1" x14ac:dyDescent="0.3">
      <c r="B26" s="156" t="s">
        <v>182</v>
      </c>
      <c r="C26" s="87" t="s">
        <v>111</v>
      </c>
      <c r="D26" s="180"/>
      <c r="E26" s="460" t="str">
        <f>Red!R24</f>
        <v/>
      </c>
      <c r="F26" s="84"/>
      <c r="R26" s="443"/>
    </row>
    <row r="27" spans="1:19" ht="18.75" customHeight="1" thickBot="1" x14ac:dyDescent="0.35">
      <c r="B27" s="151" t="s">
        <v>185</v>
      </c>
      <c r="C27" s="154" t="s">
        <v>111</v>
      </c>
      <c r="D27" s="180"/>
      <c r="E27" s="460" t="str">
        <f>Red!R25</f>
        <v/>
      </c>
      <c r="F27" s="84"/>
      <c r="G27" s="683" t="s">
        <v>103</v>
      </c>
      <c r="H27" s="683"/>
      <c r="I27" s="683"/>
      <c r="J27" s="683"/>
      <c r="K27" s="683"/>
      <c r="L27" s="683"/>
      <c r="M27" s="683"/>
      <c r="R27" s="443"/>
    </row>
    <row r="28" spans="1:19" ht="18.75" customHeight="1" thickBot="1" x14ac:dyDescent="0.35">
      <c r="B28" s="150" t="s">
        <v>162</v>
      </c>
      <c r="C28" s="154" t="s">
        <v>111</v>
      </c>
      <c r="D28" s="181"/>
      <c r="E28" s="460" t="str">
        <f>Red!R26</f>
        <v/>
      </c>
      <c r="F28" s="84"/>
      <c r="G28" s="685"/>
      <c r="H28" s="686"/>
      <c r="I28" s="687"/>
      <c r="J28" s="89" t="s">
        <v>6</v>
      </c>
      <c r="K28" s="90" t="s">
        <v>13</v>
      </c>
      <c r="L28" s="91" t="s">
        <v>7</v>
      </c>
      <c r="M28" s="92" t="s">
        <v>14</v>
      </c>
      <c r="R28" s="446" t="str">
        <f>Red!Y14</f>
        <v/>
      </c>
    </row>
    <row r="29" spans="1:19" ht="18.75" customHeight="1" thickBot="1" x14ac:dyDescent="0.35">
      <c r="B29" s="157" t="s">
        <v>174</v>
      </c>
      <c r="C29" s="87" t="s">
        <v>111</v>
      </c>
      <c r="D29" s="522">
        <f>'Savings Calculator'!C18</f>
        <v>0</v>
      </c>
      <c r="E29" s="523" t="str">
        <f>'Savings Calculator'!D18</f>
        <v>MB</v>
      </c>
      <c r="F29" s="460" t="str">
        <f>Red!R27</f>
        <v>!</v>
      </c>
      <c r="G29" s="103" t="s">
        <v>24</v>
      </c>
      <c r="H29" s="110"/>
      <c r="I29" s="111"/>
      <c r="J29" s="33">
        <f>($D12*$D18+$D13*$D19+$D14*$D20)/$D$15-J16</f>
        <v>19.22428571428571</v>
      </c>
      <c r="K29" s="33">
        <f>($D12*$D18+$D13*$D19+$D14*$D20)/$D$15-K16</f>
        <v>24.859285714285708</v>
      </c>
      <c r="L29" s="33">
        <f>($D12*$D18+$D13*$D19+$D14*$D20)/$D$15-L16</f>
        <v>22.914285714285707</v>
      </c>
      <c r="M29" s="38">
        <f>($D12*$D18+$D13*$D19+$D14*$D20)/$D$15-M16</f>
        <v>12.822285714285705</v>
      </c>
      <c r="R29" s="443"/>
    </row>
    <row r="30" spans="1:19" ht="18.75" customHeight="1" x14ac:dyDescent="0.3">
      <c r="B30" s="158" t="s">
        <v>184</v>
      </c>
      <c r="C30" s="87" t="s">
        <v>111</v>
      </c>
      <c r="D30" s="21"/>
      <c r="E30" s="460" t="str">
        <f>Red!R28</f>
        <v/>
      </c>
      <c r="F30" s="84"/>
      <c r="G30" s="103" t="s">
        <v>25</v>
      </c>
      <c r="H30" s="110"/>
      <c r="I30" s="111"/>
      <c r="J30" s="34">
        <f>J$25-J24</f>
        <v>230691.42857142852</v>
      </c>
      <c r="K30" s="34">
        <f>K$25-K24</f>
        <v>298311.42857142852</v>
      </c>
      <c r="L30" s="34">
        <f>L$25-L24</f>
        <v>274971.42857142852</v>
      </c>
      <c r="M30" s="39">
        <f>M$25-M24</f>
        <v>153867.42857142858</v>
      </c>
      <c r="R30" s="443"/>
    </row>
    <row r="31" spans="1:19" s="104" customFormat="1" ht="18.75" customHeight="1" thickBot="1" x14ac:dyDescent="0.35">
      <c r="B31" s="158" t="s">
        <v>93</v>
      </c>
      <c r="C31" s="87" t="s">
        <v>111</v>
      </c>
      <c r="D31" s="21"/>
      <c r="E31" s="460" t="str">
        <f>Red!R29</f>
        <v/>
      </c>
      <c r="F31" s="112"/>
      <c r="G31" s="113" t="s">
        <v>22</v>
      </c>
      <c r="H31" s="114"/>
      <c r="I31" s="100" t="s">
        <v>111</v>
      </c>
      <c r="J31" s="40">
        <f>J30/J$25</f>
        <v>0.42053124999999997</v>
      </c>
      <c r="K31" s="40">
        <f>K30/K$25</f>
        <v>0.54379687499999996</v>
      </c>
      <c r="L31" s="40">
        <f>L30/L$25</f>
        <v>0.50124999999999997</v>
      </c>
      <c r="M31" s="41">
        <f>M30/M$25</f>
        <v>0.28048750000000006</v>
      </c>
      <c r="R31" s="444"/>
    </row>
    <row r="32" spans="1:19" ht="18.75" customHeight="1" thickBot="1" x14ac:dyDescent="0.35">
      <c r="B32" s="158" t="s">
        <v>163</v>
      </c>
      <c r="C32" s="87" t="s">
        <v>111</v>
      </c>
      <c r="D32" s="182"/>
      <c r="E32" s="460" t="str">
        <f>Red!R30</f>
        <v/>
      </c>
      <c r="G32" s="115"/>
      <c r="J32" s="116"/>
      <c r="K32" s="116"/>
      <c r="L32" s="116"/>
      <c r="M32" s="116"/>
    </row>
    <row r="33" spans="2:18" ht="18.75" customHeight="1" thickBot="1" x14ac:dyDescent="0.35">
      <c r="B33" s="152" t="s">
        <v>175</v>
      </c>
      <c r="C33" s="154" t="s">
        <v>111</v>
      </c>
      <c r="D33" s="178"/>
      <c r="E33" s="60" t="s">
        <v>199</v>
      </c>
      <c r="F33" s="460" t="str">
        <f>Red!R31</f>
        <v/>
      </c>
      <c r="G33" s="697"/>
      <c r="H33" s="697"/>
      <c r="I33" s="104"/>
      <c r="J33" s="116"/>
      <c r="K33" s="116"/>
      <c r="L33" s="116"/>
      <c r="M33" s="116"/>
    </row>
    <row r="34" spans="2:18" ht="18.75" customHeight="1" thickBot="1" x14ac:dyDescent="0.35">
      <c r="B34" s="159" t="s">
        <v>20</v>
      </c>
      <c r="C34" s="100" t="s">
        <v>111</v>
      </c>
      <c r="D34" s="42"/>
      <c r="E34" s="462" t="str">
        <f>Red!R32</f>
        <v/>
      </c>
      <c r="F34" s="84"/>
      <c r="G34" s="697"/>
      <c r="H34" s="697"/>
      <c r="I34" s="697"/>
    </row>
    <row r="35" spans="2:18" ht="18.75" customHeight="1" x14ac:dyDescent="0.3">
      <c r="B35" s="117"/>
      <c r="C35" s="84"/>
      <c r="D35" s="84"/>
      <c r="F35" s="84"/>
    </row>
    <row r="36" spans="2:18" ht="18.75" customHeight="1" thickBot="1" x14ac:dyDescent="0.35">
      <c r="B36" s="684" t="s">
        <v>223</v>
      </c>
      <c r="C36" s="684"/>
      <c r="D36" s="684"/>
      <c r="F36" s="84"/>
      <c r="G36" s="683" t="s">
        <v>232</v>
      </c>
      <c r="H36" s="683"/>
      <c r="I36" s="683"/>
      <c r="J36" s="683"/>
      <c r="K36" s="683"/>
      <c r="L36" s="683"/>
      <c r="M36" s="683"/>
      <c r="O36" s="116"/>
      <c r="P36" s="116"/>
      <c r="Q36" s="116"/>
      <c r="R36" s="116"/>
    </row>
    <row r="37" spans="2:18" ht="18.75" customHeight="1" thickBot="1" x14ac:dyDescent="0.35">
      <c r="B37" s="160" t="s">
        <v>174</v>
      </c>
      <c r="C37" s="102" t="s">
        <v>111</v>
      </c>
      <c r="D37" s="524">
        <f>'Savings Calculator'!C19</f>
        <v>0</v>
      </c>
      <c r="E37" s="525" t="str">
        <f>'Savings Calculator'!D19</f>
        <v>GB</v>
      </c>
      <c r="F37" s="460" t="str">
        <f>Red!R35</f>
        <v>!</v>
      </c>
      <c r="G37" s="688"/>
      <c r="H37" s="689"/>
      <c r="I37" s="689"/>
      <c r="J37" s="689"/>
      <c r="K37" s="689"/>
      <c r="L37" s="689"/>
      <c r="M37" s="690"/>
    </row>
    <row r="38" spans="2:18" ht="18.75" customHeight="1" x14ac:dyDescent="0.3">
      <c r="B38" s="158" t="s">
        <v>184</v>
      </c>
      <c r="C38" s="87" t="s">
        <v>111</v>
      </c>
      <c r="D38" s="21"/>
      <c r="E38" s="460" t="str">
        <f>Red!R36</f>
        <v/>
      </c>
      <c r="G38" s="691"/>
      <c r="H38" s="692"/>
      <c r="I38" s="692"/>
      <c r="J38" s="692"/>
      <c r="K38" s="692"/>
      <c r="L38" s="692"/>
      <c r="M38" s="693"/>
    </row>
    <row r="39" spans="2:18" ht="18.75" customHeight="1" x14ac:dyDescent="0.3">
      <c r="B39" s="158" t="s">
        <v>93</v>
      </c>
      <c r="C39" s="87" t="s">
        <v>111</v>
      </c>
      <c r="D39" s="21"/>
      <c r="E39" s="460" t="str">
        <f>Red!R37</f>
        <v/>
      </c>
      <c r="G39" s="691"/>
      <c r="H39" s="692"/>
      <c r="I39" s="692"/>
      <c r="J39" s="692"/>
      <c r="K39" s="692"/>
      <c r="L39" s="692"/>
      <c r="M39" s="693"/>
    </row>
    <row r="40" spans="2:18" ht="18.75" customHeight="1" thickBot="1" x14ac:dyDescent="0.35">
      <c r="B40" s="158" t="s">
        <v>163</v>
      </c>
      <c r="C40" s="87" t="s">
        <v>111</v>
      </c>
      <c r="D40" s="183"/>
      <c r="E40" s="460" t="str">
        <f>Red!R38</f>
        <v/>
      </c>
      <c r="G40" s="691"/>
      <c r="H40" s="692"/>
      <c r="I40" s="692"/>
      <c r="J40" s="692"/>
      <c r="K40" s="692"/>
      <c r="L40" s="692"/>
      <c r="M40" s="693"/>
    </row>
    <row r="41" spans="2:18" s="84" customFormat="1" ht="18.75" customHeight="1" thickBot="1" x14ac:dyDescent="0.35">
      <c r="B41" s="153" t="s">
        <v>175</v>
      </c>
      <c r="C41" s="161" t="s">
        <v>111</v>
      </c>
      <c r="D41" s="179"/>
      <c r="E41" s="60" t="s">
        <v>199</v>
      </c>
      <c r="F41" s="460" t="str">
        <f>Red!R39</f>
        <v/>
      </c>
      <c r="G41" s="694"/>
      <c r="H41" s="695"/>
      <c r="I41" s="695"/>
      <c r="J41" s="695"/>
      <c r="K41" s="695"/>
      <c r="L41" s="695"/>
      <c r="M41" s="696"/>
      <c r="N41" s="464"/>
      <c r="O41" s="464"/>
      <c r="P41" s="464"/>
    </row>
    <row r="42" spans="2:18" x14ac:dyDescent="0.3">
      <c r="E42" s="84"/>
      <c r="J42" s="118"/>
    </row>
    <row r="43" spans="2:18" ht="19.5" hidden="1" thickBot="1" x14ac:dyDescent="0.35">
      <c r="B43" s="119" t="s">
        <v>156</v>
      </c>
      <c r="C43" s="107" t="s">
        <v>111</v>
      </c>
      <c r="D43" s="120" t="s">
        <v>158</v>
      </c>
    </row>
    <row r="44" spans="2:18" ht="19.5" thickBot="1" x14ac:dyDescent="0.35">
      <c r="B44" s="684" t="s">
        <v>241</v>
      </c>
      <c r="C44" s="684"/>
      <c r="D44" s="684"/>
      <c r="J44" s="162"/>
      <c r="K44" s="162"/>
      <c r="L44" s="162"/>
      <c r="M44" s="162"/>
      <c r="N44" s="162"/>
      <c r="O44" s="162"/>
      <c r="P44" s="162"/>
    </row>
    <row r="45" spans="2:18" x14ac:dyDescent="0.3">
      <c r="B45" s="160" t="s">
        <v>238</v>
      </c>
      <c r="C45" s="102" t="s">
        <v>111</v>
      </c>
      <c r="D45" s="526">
        <f>'ALT Calc'!B10</f>
        <v>0</v>
      </c>
      <c r="J45" s="164"/>
      <c r="K45" s="164"/>
      <c r="L45" s="164"/>
      <c r="M45" s="164"/>
    </row>
    <row r="46" spans="2:18" x14ac:dyDescent="0.3">
      <c r="B46" s="158" t="s">
        <v>237</v>
      </c>
      <c r="C46" s="87" t="s">
        <v>111</v>
      </c>
      <c r="D46" s="526">
        <f>'ALT Calc'!B11</f>
        <v>0</v>
      </c>
      <c r="H46" s="121"/>
      <c r="J46" s="165"/>
      <c r="K46" s="165"/>
      <c r="L46" s="165"/>
      <c r="M46" s="165"/>
      <c r="N46" s="163"/>
      <c r="O46" s="163"/>
      <c r="P46" s="163"/>
    </row>
    <row r="47" spans="2:18" x14ac:dyDescent="0.3">
      <c r="B47" s="158" t="s">
        <v>239</v>
      </c>
      <c r="C47" s="87" t="s">
        <v>111</v>
      </c>
      <c r="D47" s="526">
        <f>'ALT Calc'!B12</f>
        <v>0</v>
      </c>
    </row>
    <row r="48" spans="2:18" x14ac:dyDescent="0.3">
      <c r="B48" s="158" t="s">
        <v>240</v>
      </c>
      <c r="C48" s="87" t="s">
        <v>111</v>
      </c>
      <c r="D48" s="526">
        <f>'ALT Calc'!B13</f>
        <v>0</v>
      </c>
    </row>
  </sheetData>
  <mergeCells count="32">
    <mergeCell ref="H20:I20"/>
    <mergeCell ref="B1:M1"/>
    <mergeCell ref="G5:M8"/>
    <mergeCell ref="G9:M9"/>
    <mergeCell ref="B17:D17"/>
    <mergeCell ref="B9:D9"/>
    <mergeCell ref="H15:I15"/>
    <mergeCell ref="G17:H17"/>
    <mergeCell ref="B5:D8"/>
    <mergeCell ref="B11:D11"/>
    <mergeCell ref="B2:M2"/>
    <mergeCell ref="B22:D22"/>
    <mergeCell ref="G33:H33"/>
    <mergeCell ref="G34:I34"/>
    <mergeCell ref="G27:M27"/>
    <mergeCell ref="G11:M11"/>
    <mergeCell ref="G19:M19"/>
    <mergeCell ref="G16:H16"/>
    <mergeCell ref="B15:C15"/>
    <mergeCell ref="H13:I13"/>
    <mergeCell ref="H12:I12"/>
    <mergeCell ref="H25:I25"/>
    <mergeCell ref="H24:I24"/>
    <mergeCell ref="H14:I14"/>
    <mergeCell ref="H23:I23"/>
    <mergeCell ref="H22:I22"/>
    <mergeCell ref="H21:I21"/>
    <mergeCell ref="B44:D44"/>
    <mergeCell ref="G36:M36"/>
    <mergeCell ref="G28:I28"/>
    <mergeCell ref="B36:D36"/>
    <mergeCell ref="G37:M41"/>
  </mergeCells>
  <conditionalFormatting sqref="B28 D28">
    <cfRule type="expression" dxfId="31" priority="119">
      <formula>$D$28&lt;=0</formula>
    </cfRule>
  </conditionalFormatting>
  <conditionalFormatting sqref="B33 D33:E33">
    <cfRule type="expression" dxfId="30" priority="117">
      <formula>$D$33&lt;=0</formula>
    </cfRule>
  </conditionalFormatting>
  <conditionalFormatting sqref="B41 D41:E41">
    <cfRule type="expression" dxfId="29" priority="29">
      <formula>$D$41&lt;=0</formula>
    </cfRule>
  </conditionalFormatting>
  <conditionalFormatting sqref="B27 D27">
    <cfRule type="expression" dxfId="28" priority="45">
      <formula>$D$27&lt;=0</formula>
    </cfRule>
  </conditionalFormatting>
  <dataValidations count="18">
    <dataValidation type="custom" showInputMessage="1" showErrorMessage="1" sqref="A1:A3">
      <formula1>"Home"</formula1>
    </dataValidation>
    <dataValidation type="list" allowBlank="1" showInputMessage="1" showErrorMessage="1" sqref="D43">
      <formula1>"Yes, No"</formula1>
    </dataValidation>
    <dataValidation type="list" allowBlank="1" showInputMessage="1" showErrorMessage="1" sqref="E37 E33 E29">
      <formula1>"GB, MB"</formula1>
    </dataValidation>
    <dataValidation type="whole" operator="greaterThanOrEqual" error="Must be a whole number greater than or equal to zero" promptTitle="# of Data Only Devices" prompt="(whole number)_x000a__x000a_Include all devices for Pooling, Unlimited, and Metered plans." sqref="D14">
      <formula1>0</formula1>
    </dataValidation>
    <dataValidation type="whole" operator="greaterThanOrEqual" error="Must be a whole number greater than or equal to zero" promptTitle="# of Voice Only Devices" prompt="(whole number)_x000a__x000a_Include all devices for Pooling, Unlimited, and Metered plans." sqref="D12">
      <formula1>0</formula1>
    </dataValidation>
    <dataValidation type="whole" operator="greaterThanOrEqual" error="Must be a whole number greater than or equal to zero" promptTitle="# of Smartphone Devices" prompt="(whole number)_x000a__x000a_Include all devices for Pooling, Unlimited, and Metered plans." sqref="D13">
      <formula1>0</formula1>
    </dataValidation>
    <dataValidation type="decimal" operator="greaterThanOrEqual" errorTitle="Out of Range" error="Dollars must be a number greater than or equal to zero." promptTitle="Data Only Average Cost" prompt="(currency)_x000a__x000a_Calculate average cost across all Data Only devices including those for Pooling, Unlimited, and Metered plans." sqref="D20">
      <formula1>0</formula1>
    </dataValidation>
    <dataValidation type="whole" operator="greaterThanOrEqual" errorTitle="Out of Range" error="Must be a whole number greater than or equal to zero." promptTitle="# of Metered Voice Plans" prompt="(whole number)_x000a__x000a_Number of devices rarely used and not likely to significantly exceed 100 minutes per month." sqref="D26">
      <formula1>0</formula1>
    </dataValidation>
    <dataValidation type="whole" operator="greaterThanOrEqual" errorTitle="Out of Range" error="Must be a whole number greater than or equal to zero." promptTitle="Metered Average Monthly Minutes" prompt="(whole number)_x000a__x000a_Include the actual average minutes used per month for devices that will be counted in Metered plans." sqref="D27">
      <formula1>0</formula1>
    </dataValidation>
    <dataValidation type="whole" operator="greaterThanOrEqual" errorTitle="Out of Range" error="Must be a whole number greater than or equal to zero." promptTitle="Metered Average Monthly Texts" prompt="(whole number)_x000a__x000a_Include the actual average text messages used per month for devices that will be counted in Metered plans." sqref="D28">
      <formula1>0</formula1>
    </dataValidation>
    <dataValidation type="whole" operator="greaterThanOrEqual" errorTitle="Out of Range" error="Must be a whole number greater than or equal to zero." promptTitle="# of Metered Data Plans" prompt="(whole number)_x000a__x000a_Number of devices rarely used and not likely to significantly exceed 50 MB per month." sqref="D40">
      <formula1>0</formula1>
    </dataValidation>
    <dataValidation type="decimal" operator="greaterThanOrEqual" errorTitle="Out of Range" error="Average data (MB/GB) must be a decimal greater than or equal to zero." promptTitle="Metered Average Monthly Data" prompt="(decimal)_x000a__x000a_Include the actual average data (MB/GB) used per month for devices that will be counted in Metered plans." sqref="D41 D33">
      <formula1>0</formula1>
    </dataValidation>
    <dataValidation type="whole" operator="greaterThanOrEqual" errorTitle="Out of Range" error="Must be a whole number greater than or equal to zero." promptTitle="# of Devices with Tethering" prompt="(whole number)_x000a__x000a_Number of devices with a Tethering feature." sqref="D34">
      <formula1>0</formula1>
    </dataValidation>
    <dataValidation type="decimal" operator="greaterThanOrEqual" errorTitle="Out of Range" error="Dollars must be a number greater than or equal to zero." promptTitle="Voice Only Average Cost" prompt="(currency)_x000a__x000a_Calculate average cost across all Voice Only devices including those for Pooling, Unlimited, and Metered plans." sqref="D18">
      <formula1>0</formula1>
    </dataValidation>
    <dataValidation type="decimal" operator="greaterThanOrEqual" errorTitle="Out of Range" error="Dollars must be a number greater than or equal to zero." promptTitle="Smartphone Average Cost" prompt="(currency)_x000a__x000a_Calculate average cost across all Smartphone devices including those for Pooling, Unlimited, and Metered plans." sqref="D19">
      <formula1>0</formula1>
    </dataValidation>
    <dataValidation type="whole" showErrorMessage="1" errorTitle="Out of Range" error="Number of Metered Data Plans must be less than or equal to the number of Metered Voice Plans." promptTitle="# of Metered Data Plans" prompt="(whole number)_x000a__x000a_Number of devices rarely used and not likely to significantly exceed 50 MB per month." sqref="D32">
      <formula1>0</formula1>
      <formula2>D26</formula2>
    </dataValidation>
    <dataValidation type="list" allowBlank="1" showErrorMessage="1" sqref="E41">
      <formula1>"GB, MB"</formula1>
    </dataValidation>
    <dataValidation type="decimal" showErrorMessage="1" errorTitle="Out of Range" error="Must be between 0 and 100%. Must enter % sign with number or enter decimal, which will be converted to a percent." promptTitle="NOTE:" prompt="Average Data per Pooled Device + Additional Allowance % cannot exceed 5 GB or 5,000 MB." sqref="D45:D48">
      <formula1>0</formula1>
      <formula2>1</formula2>
    </dataValidation>
  </dataValidations>
  <pageMargins left="0.25" right="0.25" top="0.75" bottom="0.75" header="0.3" footer="0.3"/>
  <pageSetup scale="61"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7" id="{FB849F72-D523-4E59-9DAB-A16C77D706EB}">
            <xm:f>Red!$E$35&gt;0</xm:f>
            <x14:dxf>
              <fill>
                <patternFill>
                  <bgColor rgb="FFFF0000"/>
                </patternFill>
              </fill>
            </x14:dxf>
          </x14:cfRule>
          <xm:sqref>D37</xm:sqref>
        </x14:conditionalFormatting>
        <x14:conditionalFormatting xmlns:xm="http://schemas.microsoft.com/office/excel/2006/main">
          <x14:cfRule type="expression" priority="28" id="{64952054-C10B-41BC-925D-41310D26F354}">
            <xm:f>Red!$E$39&gt;0</xm:f>
            <x14:dxf>
              <fill>
                <patternFill>
                  <bgColor rgb="FFFF0000"/>
                </patternFill>
              </fill>
            </x14:dxf>
          </x14:cfRule>
          <xm:sqref>D41</xm:sqref>
        </x14:conditionalFormatting>
        <x14:conditionalFormatting xmlns:xm="http://schemas.microsoft.com/office/excel/2006/main">
          <x14:cfRule type="expression" priority="34" id="{DD25AEBC-0D82-4D43-ACB5-F03FC28B2CBE}">
            <xm:f>Red!$E$38&gt;0</xm:f>
            <x14:dxf>
              <fill>
                <patternFill>
                  <bgColor rgb="FFFF0000"/>
                </patternFill>
              </fill>
            </x14:dxf>
          </x14:cfRule>
          <xm:sqref>D40</xm:sqref>
        </x14:conditionalFormatting>
        <x14:conditionalFormatting xmlns:xm="http://schemas.microsoft.com/office/excel/2006/main">
          <x14:cfRule type="expression" priority="60" id="{E24813B0-9B06-456C-BABC-852F848BD382}">
            <xm:f>Red!$E$10&gt;0</xm:f>
            <x14:dxf>
              <fill>
                <patternFill>
                  <bgColor rgb="FFFF0000"/>
                </patternFill>
              </fill>
            </x14:dxf>
          </x14:cfRule>
          <xm:sqref>D12</xm:sqref>
        </x14:conditionalFormatting>
        <x14:conditionalFormatting xmlns:xm="http://schemas.microsoft.com/office/excel/2006/main">
          <x14:cfRule type="expression" priority="56" id="{C6218EDD-6757-45CF-A682-5D11B0D89D0A}">
            <xm:f>Red!$E$11&gt;0</xm:f>
            <x14:dxf>
              <fill>
                <patternFill>
                  <bgColor rgb="FFFF0000"/>
                </patternFill>
              </fill>
            </x14:dxf>
          </x14:cfRule>
          <xm:sqref>D13</xm:sqref>
        </x14:conditionalFormatting>
        <x14:conditionalFormatting xmlns:xm="http://schemas.microsoft.com/office/excel/2006/main">
          <x14:cfRule type="expression" priority="55" id="{19E7DF16-69FE-45E0-9C20-8A27898238F0}">
            <xm:f>Red!$E$12&gt;0</xm:f>
            <x14:dxf>
              <fill>
                <patternFill>
                  <bgColor rgb="FFFF0000"/>
                </patternFill>
              </fill>
            </x14:dxf>
          </x14:cfRule>
          <xm:sqref>D14</xm:sqref>
        </x14:conditionalFormatting>
        <x14:conditionalFormatting xmlns:xm="http://schemas.microsoft.com/office/excel/2006/main">
          <x14:cfRule type="expression" priority="54" id="{771E78A4-4F49-4877-89F0-2493E7307D79}">
            <xm:f>Red!$E$16&gt;0</xm:f>
            <x14:dxf>
              <fill>
                <patternFill>
                  <bgColor rgb="FFFF0000"/>
                </patternFill>
              </fill>
            </x14:dxf>
          </x14:cfRule>
          <xm:sqref>D18</xm:sqref>
        </x14:conditionalFormatting>
        <x14:conditionalFormatting xmlns:xm="http://schemas.microsoft.com/office/excel/2006/main">
          <x14:cfRule type="expression" priority="53" id="{B0C4D1A5-8F5A-4664-8AA7-426D3FF7B5DB}">
            <xm:f>Red!$E$17&gt;0</xm:f>
            <x14:dxf>
              <fill>
                <patternFill>
                  <bgColor rgb="FFFF0000"/>
                </patternFill>
              </fill>
            </x14:dxf>
          </x14:cfRule>
          <xm:sqref>D19</xm:sqref>
        </x14:conditionalFormatting>
        <x14:conditionalFormatting xmlns:xm="http://schemas.microsoft.com/office/excel/2006/main">
          <x14:cfRule type="expression" priority="52" id="{072723AC-C4D6-4F31-BCE2-85B845413EAA}">
            <xm:f>Red!$E$18&gt;0</xm:f>
            <x14:dxf>
              <fill>
                <patternFill>
                  <bgColor rgb="FFFF0000"/>
                </patternFill>
              </fill>
            </x14:dxf>
          </x14:cfRule>
          <xm:sqref>D20</xm:sqref>
        </x14:conditionalFormatting>
        <x14:conditionalFormatting xmlns:xm="http://schemas.microsoft.com/office/excel/2006/main">
          <x14:cfRule type="expression" priority="50" id="{F0394AF8-29E2-4EFA-940A-BDB90C00ADD7}">
            <xm:f>Red!$E$21&gt;0</xm:f>
            <x14:dxf>
              <fill>
                <patternFill>
                  <bgColor rgb="FFFF0000"/>
                </patternFill>
              </fill>
            </x14:dxf>
          </x14:cfRule>
          <xm:sqref>D23</xm:sqref>
        </x14:conditionalFormatting>
        <x14:conditionalFormatting xmlns:xm="http://schemas.microsoft.com/office/excel/2006/main">
          <x14:cfRule type="expression" priority="49" id="{2F148DB3-5725-41A8-A1BD-631A882EC839}">
            <xm:f>Red!$E$22&gt;0</xm:f>
            <x14:dxf>
              <fill>
                <patternFill>
                  <bgColor rgb="FFFF0000"/>
                </patternFill>
              </fill>
            </x14:dxf>
          </x14:cfRule>
          <xm:sqref>D24:D25</xm:sqref>
        </x14:conditionalFormatting>
        <x14:conditionalFormatting xmlns:xm="http://schemas.microsoft.com/office/excel/2006/main">
          <x14:cfRule type="expression" priority="46" id="{46CE54EF-6A4F-4C9F-AB00-E5F8282B6B32}">
            <xm:f>Red!$E$24&gt;0</xm:f>
            <x14:dxf>
              <fill>
                <patternFill>
                  <bgColor rgb="FFFF0000"/>
                </patternFill>
              </fill>
            </x14:dxf>
          </x14:cfRule>
          <xm:sqref>D26</xm:sqref>
        </x14:conditionalFormatting>
        <x14:conditionalFormatting xmlns:xm="http://schemas.microsoft.com/office/excel/2006/main">
          <x14:cfRule type="expression" priority="32" id="{F7105409-13B6-40D2-A819-A3806D47670B}">
            <xm:f>Red!$E$25&gt;0</xm:f>
            <x14:dxf>
              <fill>
                <patternFill>
                  <bgColor rgb="FFFF0000"/>
                </patternFill>
              </fill>
            </x14:dxf>
          </x14:cfRule>
          <xm:sqref>D27</xm:sqref>
        </x14:conditionalFormatting>
        <x14:conditionalFormatting xmlns:xm="http://schemas.microsoft.com/office/excel/2006/main">
          <x14:cfRule type="expression" priority="44" id="{C10C85B7-E273-4F65-AF65-7DC1705B7C2E}">
            <xm:f>Red!$E$26&gt;0</xm:f>
            <x14:dxf>
              <fill>
                <patternFill>
                  <bgColor rgb="FFFF0000"/>
                </patternFill>
              </fill>
            </x14:dxf>
          </x14:cfRule>
          <xm:sqref>D28</xm:sqref>
        </x14:conditionalFormatting>
        <x14:conditionalFormatting xmlns:xm="http://schemas.microsoft.com/office/excel/2006/main">
          <x14:cfRule type="expression" priority="43" id="{DD6A6DE2-52D9-4913-BEFD-86AD379289B0}">
            <xm:f>Red!$E$27&gt;0</xm:f>
            <x14:dxf>
              <fill>
                <patternFill>
                  <bgColor rgb="FFFF0000"/>
                </patternFill>
              </fill>
            </x14:dxf>
          </x14:cfRule>
          <xm:sqref>D29</xm:sqref>
        </x14:conditionalFormatting>
        <x14:conditionalFormatting xmlns:xm="http://schemas.microsoft.com/office/excel/2006/main">
          <x14:cfRule type="expression" priority="42" id="{B4B84C7D-23D2-4087-8B41-86B70D4B1F09}">
            <xm:f>Red!$E$28&gt;0</xm:f>
            <x14:dxf>
              <fill>
                <patternFill>
                  <bgColor rgb="FFFF0000"/>
                </patternFill>
              </fill>
            </x14:dxf>
          </x14:cfRule>
          <xm:sqref>D30:D31</xm:sqref>
        </x14:conditionalFormatting>
        <x14:conditionalFormatting xmlns:xm="http://schemas.microsoft.com/office/excel/2006/main">
          <x14:cfRule type="expression" priority="40" id="{8DE58B68-3127-4397-8781-A2CA4BB9114F}">
            <xm:f>Red!$E$30&gt;0</xm:f>
            <x14:dxf>
              <fill>
                <patternFill>
                  <bgColor rgb="FFFF0000"/>
                </patternFill>
              </fill>
            </x14:dxf>
          </x14:cfRule>
          <xm:sqref>D32</xm:sqref>
        </x14:conditionalFormatting>
        <x14:conditionalFormatting xmlns:xm="http://schemas.microsoft.com/office/excel/2006/main">
          <x14:cfRule type="expression" priority="30" id="{ADA9A12D-CDC4-4EDC-9650-FCE49CFCE4C7}">
            <xm:f>Red!$E$31&gt;0</xm:f>
            <x14:dxf>
              <fill>
                <patternFill>
                  <bgColor rgb="FFFF0000"/>
                </patternFill>
              </fill>
            </x14:dxf>
          </x14:cfRule>
          <xm:sqref>D33</xm:sqref>
        </x14:conditionalFormatting>
        <x14:conditionalFormatting xmlns:xm="http://schemas.microsoft.com/office/excel/2006/main">
          <x14:cfRule type="expression" priority="38" id="{53024FF6-0BC1-4879-A1B4-F8B0D52C5B6E}">
            <xm:f>Red!$E$32&gt;0</xm:f>
            <x14:dxf>
              <fill>
                <patternFill>
                  <bgColor rgb="FFFF0000"/>
                </patternFill>
              </fill>
            </x14:dxf>
          </x14:cfRule>
          <xm:sqref>D34</xm:sqref>
        </x14:conditionalFormatting>
        <x14:conditionalFormatting xmlns:xm="http://schemas.microsoft.com/office/excel/2006/main">
          <x14:cfRule type="expression" priority="36" id="{A86211E6-AD89-4A61-998E-56223B694F47}">
            <xm:f>Red!$E$36&gt;0</xm:f>
            <x14:dxf>
              <fill>
                <patternFill>
                  <bgColor rgb="FFFF0000"/>
                </patternFill>
              </fill>
            </x14:dxf>
          </x14:cfRule>
          <xm:sqref>D38:D39</xm:sqref>
        </x14:conditionalFormatting>
        <x14:conditionalFormatting xmlns:xm="http://schemas.microsoft.com/office/excel/2006/main">
          <x14:cfRule type="expression" priority="23" id="{A061A6B6-EB27-4FF4-BA45-AE8F6826A88B}">
            <xm:f>Red!$L$10&gt;0</xm:f>
            <x14:dxf>
              <fill>
                <patternFill>
                  <bgColor rgb="FFFF0000"/>
                </patternFill>
              </fill>
            </x14:dxf>
          </x14:cfRule>
          <xm:sqref>J13:M13 J21:M21</xm:sqref>
        </x14:conditionalFormatting>
        <x14:conditionalFormatting xmlns:xm="http://schemas.microsoft.com/office/excel/2006/main">
          <x14:cfRule type="expression" priority="22" id="{3D37FAF1-A193-48D6-92D3-9E467D514A5B}">
            <xm:f>Red!$L$11&gt;0</xm:f>
            <x14:dxf>
              <fill>
                <patternFill>
                  <bgColor rgb="FFFF0000"/>
                </patternFill>
              </fill>
            </x14:dxf>
          </x14:cfRule>
          <xm:sqref>J14:M14 J22:M22</xm:sqref>
        </x14:conditionalFormatting>
        <x14:conditionalFormatting xmlns:xm="http://schemas.microsoft.com/office/excel/2006/main">
          <x14:cfRule type="expression" priority="21" id="{D6534681-AFC4-45DD-8532-5ADB2E48A4B2}">
            <xm:f>Red!$L$12&gt;0</xm:f>
            <x14:dxf>
              <fill>
                <patternFill>
                  <bgColor rgb="FFFF0000"/>
                </patternFill>
              </fill>
            </x14:dxf>
          </x14:cfRule>
          <xm:sqref>J15:M15 J23:M23</xm:sqref>
        </x14:conditionalFormatting>
        <x14:conditionalFormatting xmlns:xm="http://schemas.microsoft.com/office/excel/2006/main">
          <x14:cfRule type="expression" priority="19" id="{981E8F02-30BB-4D0E-9FC1-52B7A2E67242}">
            <xm:f>Red!$L$14&gt;0</xm:f>
            <x14:dxf>
              <fill>
                <patternFill>
                  <bgColor rgb="FFFF0000"/>
                </patternFill>
              </fill>
            </x14:dxf>
          </x14:cfRule>
          <xm:sqref>J17:M17 J25:M25</xm:sqref>
        </x14:conditionalFormatting>
        <x14:conditionalFormatting xmlns:xm="http://schemas.microsoft.com/office/excel/2006/main">
          <x14:cfRule type="expression" priority="121" id="{0DED541E-E109-4B65-B6F7-265B1C2C5441}">
            <xm:f>Red!$L$14&gt;0</xm:f>
            <x14:dxf>
              <fill>
                <patternFill>
                  <bgColor rgb="FFFF0000"/>
                </patternFill>
              </fill>
            </x14:dxf>
          </x14:cfRule>
          <xm:sqref>J29:M31</xm:sqref>
        </x14:conditionalFormatting>
        <x14:conditionalFormatting xmlns:xm="http://schemas.microsoft.com/office/excel/2006/main">
          <x14:cfRule type="expression" priority="18" id="{90E818A5-4687-4FF2-A9B5-F8A936B6535C}">
            <xm:f>Red!$L$13&gt;0</xm:f>
            <x14:dxf>
              <fill>
                <patternFill>
                  <bgColor rgb="FFFF0000"/>
                </patternFill>
              </fill>
            </x14:dxf>
          </x14:cfRule>
          <xm:sqref>J16:M16 J24:M24</xm:sqref>
        </x14:conditionalFormatting>
        <x14:conditionalFormatting xmlns:xm="http://schemas.microsoft.com/office/excel/2006/main">
          <x14:cfRule type="expression" priority="11" id="{5D0FAF51-D67F-47B8-9D1B-3E9CCF02719C}">
            <xm:f>Red!$E$28&gt;0</xm:f>
            <x14:dxf>
              <fill>
                <patternFill>
                  <bgColor rgb="FFFF0000"/>
                </patternFill>
              </fill>
            </x14:dxf>
          </x14:cfRule>
          <xm:sqref>D45</xm:sqref>
        </x14:conditionalFormatting>
        <x14:conditionalFormatting xmlns:xm="http://schemas.microsoft.com/office/excel/2006/main">
          <x14:cfRule type="expression" priority="4" id="{D4B69087-AF16-4AD2-AE9F-7458E4EBDC6F}">
            <xm:f>Red!$E$28&gt;0</xm:f>
            <x14:dxf>
              <fill>
                <patternFill>
                  <bgColor rgb="FFFF0000"/>
                </patternFill>
              </fill>
            </x14:dxf>
          </x14:cfRule>
          <xm:sqref>D46:D48</xm:sqref>
        </x14:conditionalFormatting>
      </x14:conditionalFormattings>
    </ext>
    <ext xmlns:x14="http://schemas.microsoft.com/office/spreadsheetml/2009/9/main" uri="{CCE6A557-97BC-4b89-ADB6-D9C93CAAB3DF}">
      <x14:dataValidations xmlns:xm="http://schemas.microsoft.com/office/excel/2006/main" count="4">
        <x14:dataValidation type="decimal" showErrorMessage="1" errorTitle="Out of Range" error="Average Data per Pooled Device + Additional Allowance % cannot exceed 5 GB or 5,000 MB." promptTitle="NOTE:" prompt="Average Data per Pooled Device + Additional Allowance % cannot exceed 5 GB or 5,000 MB.">
          <x14:formula1>
            <xm:f>0</xm:f>
          </x14:formula1>
          <x14:formula2>
            <xm:f>'Calculations (Proprietary)1'!B22</xm:f>
          </x14:formula2>
          <xm:sqref>D37:D39</xm:sqref>
        </x14:dataValidation>
        <x14:dataValidation type="whole" showErrorMessage="1" errorTitle="Out of Range" error="Average Minutes per Pooled Device + Allowance cannot exceed 900 minutes.  Use a lower percentage." promptTitle="NOTE:" prompt="Average Minutes per Pooled Device + Additional Allowance % cannot exceed 900 minutes.">
          <x14:formula1>
            <xm:f>0</xm:f>
          </x14:formula1>
          <x14:formula2>
            <xm:f>'Calculations (Proprietary)1'!B16</xm:f>
          </x14:formula2>
          <xm:sqref>D23</xm:sqref>
        </x14:dataValidation>
        <x14:dataValidation type="decimal" showErrorMessage="1" errorTitle="Out of Range" error="Average Minutes per Pooled Device + Allowance cannot exceed 900 minutes.  Use a lower percentage." promptTitle="NOTE:" prompt="Average Minutes per Pooled Device + Additional Allowance % cannot exceed 900 minutes.">
          <x14:formula1>
            <xm:f>0</xm:f>
          </x14:formula1>
          <x14:formula2>
            <xm:f>'Calculations (Proprietary)1'!B17</xm:f>
          </x14:formula2>
          <xm:sqref>D24:D25</xm:sqref>
        </x14:dataValidation>
        <x14:dataValidation type="decimal" showErrorMessage="1" errorTitle="Out of Range" error="Average Data per Pooled Device + Additional Allowance % cannot exceed 5 GB or 5,000 MB." promptTitle="NOTE:" prompt="Average Data per Pooled Device + Additional Allowance % cannot exceed 5 GB or 5,000 MB.">
          <x14:formula1>
            <xm:f>0</xm:f>
          </x14:formula1>
          <x14:formula2>
            <xm:f>'Calculations (Proprietary)1'!B19</xm:f>
          </x14:formula2>
          <xm:sqref>D29:D31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pageSetUpPr fitToPage="1"/>
  </sheetPr>
  <dimension ref="A1:R35"/>
  <sheetViews>
    <sheetView showGridLines="0" zoomScale="44" zoomScaleNormal="44" workbookViewId="0">
      <selection activeCell="H13" sqref="H13"/>
    </sheetView>
  </sheetViews>
  <sheetFormatPr defaultColWidth="9.140625" defaultRowHeight="15" x14ac:dyDescent="0.25"/>
  <cols>
    <col min="1" max="1" width="9.140625" style="432"/>
    <col min="2" max="2" width="22.28515625" style="432" customWidth="1"/>
    <col min="3" max="3" width="11.28515625" style="432" customWidth="1"/>
    <col min="4" max="5" width="10.5703125" style="432" customWidth="1"/>
    <col min="6" max="6" width="11.5703125" style="432" bestFit="1" customWidth="1"/>
    <col min="7" max="7" width="13.140625" style="432" customWidth="1"/>
    <col min="8" max="8" width="14" style="432" customWidth="1"/>
    <col min="9" max="9" width="9.140625" style="432"/>
    <col min="10" max="13" width="11.7109375" style="432" customWidth="1"/>
    <col min="14" max="15" width="9.140625" style="432"/>
    <col min="16" max="16" width="9.140625" style="432" customWidth="1"/>
    <col min="17" max="16384" width="9.140625" style="432"/>
  </cols>
  <sheetData>
    <row r="1" spans="1:18" ht="15.75" thickBot="1" x14ac:dyDescent="0.3">
      <c r="A1" s="455" t="s">
        <v>210</v>
      </c>
      <c r="B1" s="455" t="s">
        <v>208</v>
      </c>
      <c r="C1" s="455" t="s">
        <v>208</v>
      </c>
      <c r="D1" s="455" t="s">
        <v>208</v>
      </c>
      <c r="E1" s="455" t="s">
        <v>208</v>
      </c>
      <c r="F1" s="455" t="s">
        <v>208</v>
      </c>
      <c r="G1" s="61"/>
      <c r="H1" s="61"/>
      <c r="I1" s="61"/>
      <c r="J1" s="61"/>
      <c r="K1" s="61"/>
      <c r="L1" s="61"/>
      <c r="M1" s="61"/>
      <c r="N1" s="61"/>
      <c r="O1" s="61"/>
      <c r="P1" s="61"/>
    </row>
    <row r="2" spans="1:18" ht="15.75" thickBot="1" x14ac:dyDescent="0.3">
      <c r="A2" s="455" t="s">
        <v>216</v>
      </c>
      <c r="B2" s="722" t="s">
        <v>284</v>
      </c>
      <c r="C2" s="723"/>
      <c r="D2" s="723"/>
      <c r="E2" s="724"/>
      <c r="F2" s="455" t="s">
        <v>208</v>
      </c>
      <c r="G2" s="61"/>
      <c r="H2" s="61"/>
      <c r="I2" s="61"/>
      <c r="J2" s="725" t="s">
        <v>285</v>
      </c>
      <c r="K2" s="726"/>
      <c r="L2" s="726"/>
      <c r="M2" s="727"/>
      <c r="N2" s="61"/>
      <c r="O2" s="61"/>
      <c r="P2" s="61"/>
    </row>
    <row r="3" spans="1:18" ht="15.75" thickBot="1" x14ac:dyDescent="0.3">
      <c r="A3" s="455" t="s">
        <v>212</v>
      </c>
      <c r="B3" s="455" t="s">
        <v>208</v>
      </c>
      <c r="C3" s="455" t="s">
        <v>208</v>
      </c>
      <c r="D3" s="455" t="s">
        <v>208</v>
      </c>
      <c r="E3" s="455" t="s">
        <v>208</v>
      </c>
      <c r="F3" s="455" t="s">
        <v>208</v>
      </c>
      <c r="G3" s="61"/>
      <c r="H3" s="61"/>
      <c r="I3" s="61"/>
      <c r="J3" s="61"/>
      <c r="K3" s="61"/>
      <c r="L3" s="61"/>
      <c r="M3" s="61"/>
      <c r="N3" s="61"/>
      <c r="O3" s="61"/>
      <c r="P3" s="61"/>
    </row>
    <row r="4" spans="1:18" ht="15.75" x14ac:dyDescent="0.25">
      <c r="A4" s="144" t="s">
        <v>181</v>
      </c>
      <c r="B4" s="62" t="s">
        <v>33</v>
      </c>
      <c r="C4" s="63" t="s">
        <v>6</v>
      </c>
      <c r="D4" s="64" t="s">
        <v>13</v>
      </c>
      <c r="E4" s="65" t="s">
        <v>7</v>
      </c>
      <c r="F4" s="66" t="s">
        <v>14</v>
      </c>
      <c r="G4" s="61"/>
      <c r="H4" s="61"/>
      <c r="I4" s="61"/>
      <c r="J4" s="63" t="s">
        <v>6</v>
      </c>
      <c r="K4" s="64" t="s">
        <v>13</v>
      </c>
      <c r="L4" s="65" t="s">
        <v>7</v>
      </c>
      <c r="M4" s="66" t="s">
        <v>14</v>
      </c>
      <c r="N4" s="61"/>
      <c r="O4" s="61"/>
      <c r="P4" s="61"/>
    </row>
    <row r="5" spans="1:18" x14ac:dyDescent="0.25">
      <c r="A5" s="147">
        <v>1000</v>
      </c>
      <c r="B5" s="67" t="s">
        <v>112</v>
      </c>
      <c r="C5" s="492">
        <v>6.47</v>
      </c>
      <c r="D5" s="492">
        <v>9.14</v>
      </c>
      <c r="E5" s="492">
        <v>4.09</v>
      </c>
      <c r="F5" s="493">
        <v>5.49</v>
      </c>
      <c r="G5" s="61"/>
      <c r="H5" s="61"/>
      <c r="I5" s="61"/>
      <c r="J5" s="68">
        <v>6.47</v>
      </c>
      <c r="K5" s="68">
        <v>9.14</v>
      </c>
      <c r="L5" s="68">
        <v>4.09</v>
      </c>
      <c r="M5" s="55">
        <v>5.49</v>
      </c>
      <c r="N5" s="61"/>
      <c r="O5" s="500">
        <v>6.47</v>
      </c>
      <c r="P5" s="500">
        <v>9.14</v>
      </c>
      <c r="Q5" s="501">
        <v>4.09</v>
      </c>
      <c r="R5" s="501">
        <v>5.49</v>
      </c>
    </row>
    <row r="6" spans="1:18" x14ac:dyDescent="0.25">
      <c r="A6" s="148">
        <v>1001</v>
      </c>
      <c r="B6" s="67" t="s">
        <v>188</v>
      </c>
      <c r="C6" s="492">
        <v>0.09</v>
      </c>
      <c r="D6" s="492">
        <v>0.09</v>
      </c>
      <c r="E6" s="492">
        <v>0.05</v>
      </c>
      <c r="F6" s="493">
        <v>0.09</v>
      </c>
      <c r="G6" s="61"/>
      <c r="H6" s="61"/>
      <c r="I6" s="61"/>
      <c r="J6" s="68">
        <v>0.09</v>
      </c>
      <c r="K6" s="68">
        <v>0.09</v>
      </c>
      <c r="L6" s="68">
        <v>0.05</v>
      </c>
      <c r="M6" s="55">
        <v>0.09</v>
      </c>
      <c r="N6" s="61"/>
      <c r="O6" s="500">
        <v>0.09</v>
      </c>
      <c r="P6" s="500">
        <v>0.09</v>
      </c>
      <c r="Q6" s="501">
        <v>0.05</v>
      </c>
      <c r="R6" s="501">
        <v>0.09</v>
      </c>
    </row>
    <row r="7" spans="1:18" x14ac:dyDescent="0.25">
      <c r="A7" s="148">
        <v>1002</v>
      </c>
      <c r="B7" s="67" t="s">
        <v>107</v>
      </c>
      <c r="C7" s="492">
        <v>0.35</v>
      </c>
      <c r="D7" s="492">
        <v>0.2</v>
      </c>
      <c r="E7" s="492">
        <v>0.2</v>
      </c>
      <c r="F7" s="493">
        <v>0.1</v>
      </c>
      <c r="G7" s="61"/>
      <c r="H7" s="61"/>
      <c r="I7" s="61"/>
      <c r="J7" s="68">
        <v>0.35</v>
      </c>
      <c r="K7" s="68">
        <v>0.2</v>
      </c>
      <c r="L7" s="68">
        <v>0.2</v>
      </c>
      <c r="M7" s="55">
        <v>0.1</v>
      </c>
      <c r="N7" s="61"/>
      <c r="O7" s="500">
        <v>0.35</v>
      </c>
      <c r="P7" s="500">
        <v>0.2</v>
      </c>
      <c r="Q7" s="501">
        <v>0.2</v>
      </c>
      <c r="R7" s="501">
        <v>0.1</v>
      </c>
    </row>
    <row r="8" spans="1:18" x14ac:dyDescent="0.25">
      <c r="A8" s="148">
        <v>1003</v>
      </c>
      <c r="B8" s="67" t="s">
        <v>104</v>
      </c>
      <c r="C8" s="492">
        <v>19.989999999999998</v>
      </c>
      <c r="D8" s="492">
        <v>21.3</v>
      </c>
      <c r="E8" s="492">
        <v>14.75</v>
      </c>
      <c r="F8" s="493">
        <v>28.06</v>
      </c>
      <c r="G8" s="69" t="s">
        <v>29</v>
      </c>
      <c r="H8" s="70" t="s">
        <v>30</v>
      </c>
      <c r="I8" s="61"/>
      <c r="J8" s="68">
        <v>19.989999999999998</v>
      </c>
      <c r="K8" s="68">
        <v>21.3</v>
      </c>
      <c r="L8" s="68">
        <v>14.75</v>
      </c>
      <c r="M8" s="56">
        <v>28.06</v>
      </c>
      <c r="N8" s="61"/>
      <c r="O8" s="500">
        <v>19.989999999999998</v>
      </c>
      <c r="P8" s="500">
        <v>21.3</v>
      </c>
      <c r="Q8" s="501">
        <v>14.75</v>
      </c>
      <c r="R8" s="501">
        <v>28.06</v>
      </c>
    </row>
    <row r="9" spans="1:18" x14ac:dyDescent="0.25">
      <c r="A9" s="148">
        <v>1004</v>
      </c>
      <c r="B9" s="67" t="s">
        <v>105</v>
      </c>
      <c r="C9" s="492">
        <v>22.99</v>
      </c>
      <c r="D9" s="492">
        <v>25.36</v>
      </c>
      <c r="E9" s="492">
        <v>22.95</v>
      </c>
      <c r="F9" s="493">
        <v>33.840000000000003</v>
      </c>
      <c r="G9" s="71">
        <v>32.99</v>
      </c>
      <c r="H9" s="72">
        <v>31.99</v>
      </c>
      <c r="I9" s="61"/>
      <c r="J9" s="68">
        <v>22.99</v>
      </c>
      <c r="K9" s="68">
        <v>25.36</v>
      </c>
      <c r="L9" s="68">
        <v>22.95</v>
      </c>
      <c r="M9" s="56">
        <v>33.840000000000003</v>
      </c>
      <c r="N9" s="61"/>
      <c r="O9" s="500">
        <v>22.99</v>
      </c>
      <c r="P9" s="500">
        <v>25.36</v>
      </c>
      <c r="Q9" s="501">
        <v>22.95</v>
      </c>
      <c r="R9" s="501">
        <v>33.840000000000003</v>
      </c>
    </row>
    <row r="10" spans="1:18" x14ac:dyDescent="0.25">
      <c r="A10" s="148">
        <v>1005</v>
      </c>
      <c r="B10" s="67" t="s">
        <v>106</v>
      </c>
      <c r="C10" s="492">
        <v>37.99</v>
      </c>
      <c r="D10" s="492">
        <v>37.54</v>
      </c>
      <c r="E10" s="492">
        <v>33.43</v>
      </c>
      <c r="F10" s="493">
        <v>53.74</v>
      </c>
      <c r="G10" s="61"/>
      <c r="H10" s="61"/>
      <c r="I10" s="61"/>
      <c r="J10" s="68">
        <v>37.99</v>
      </c>
      <c r="K10" s="68">
        <v>37.54</v>
      </c>
      <c r="L10" s="68">
        <v>33.43</v>
      </c>
      <c r="M10" s="56">
        <v>53.74</v>
      </c>
      <c r="N10" s="61"/>
      <c r="O10" s="500">
        <v>37.99</v>
      </c>
      <c r="P10" s="500">
        <v>37.54</v>
      </c>
      <c r="Q10" s="501">
        <v>33.43</v>
      </c>
      <c r="R10" s="501">
        <v>53.74</v>
      </c>
    </row>
    <row r="11" spans="1:18" x14ac:dyDescent="0.25">
      <c r="A11" s="148">
        <v>1007</v>
      </c>
      <c r="B11" s="67" t="s">
        <v>8</v>
      </c>
      <c r="C11" s="492">
        <v>69.989999999999995</v>
      </c>
      <c r="D11" s="492">
        <v>60.89</v>
      </c>
      <c r="E11" s="492">
        <v>36.9</v>
      </c>
      <c r="F11" s="493">
        <v>57.49</v>
      </c>
      <c r="G11" s="61"/>
      <c r="H11" s="61"/>
      <c r="I11" s="61"/>
      <c r="J11" s="68">
        <v>69.989999999999995</v>
      </c>
      <c r="K11" s="68">
        <v>60.89</v>
      </c>
      <c r="L11" s="68">
        <v>36.9</v>
      </c>
      <c r="M11" s="56">
        <v>57.49</v>
      </c>
      <c r="N11" s="61"/>
      <c r="O11" s="500">
        <v>69.989999999999995</v>
      </c>
      <c r="P11" s="500">
        <v>60.89</v>
      </c>
      <c r="Q11" s="501">
        <v>36.9</v>
      </c>
      <c r="R11" s="501">
        <v>57.49</v>
      </c>
    </row>
    <row r="12" spans="1:18" ht="15.75" thickBot="1" x14ac:dyDescent="0.3">
      <c r="A12" s="149">
        <v>1006</v>
      </c>
      <c r="B12" s="73" t="s">
        <v>43</v>
      </c>
      <c r="C12" s="494">
        <v>0.25</v>
      </c>
      <c r="D12" s="494">
        <v>0.25</v>
      </c>
      <c r="E12" s="494">
        <v>0.2</v>
      </c>
      <c r="F12" s="495">
        <v>0.25</v>
      </c>
      <c r="G12" s="61"/>
      <c r="H12" s="61"/>
      <c r="I12" s="61"/>
      <c r="J12" s="74">
        <v>0.25</v>
      </c>
      <c r="K12" s="74">
        <v>0.25</v>
      </c>
      <c r="L12" s="74">
        <v>0.2</v>
      </c>
      <c r="M12" s="57">
        <v>0.25</v>
      </c>
      <c r="N12" s="61"/>
      <c r="O12" s="500">
        <v>0.25</v>
      </c>
      <c r="P12" s="500">
        <v>0.25</v>
      </c>
      <c r="Q12" s="501">
        <v>0.2</v>
      </c>
      <c r="R12" s="501">
        <v>0.25</v>
      </c>
    </row>
    <row r="13" spans="1:18" ht="15.75" thickBot="1" x14ac:dyDescent="0.3">
      <c r="A13" s="455" t="s">
        <v>213</v>
      </c>
      <c r="B13" s="455" t="s">
        <v>208</v>
      </c>
      <c r="C13" s="455" t="s">
        <v>208</v>
      </c>
      <c r="D13" s="455" t="s">
        <v>208</v>
      </c>
      <c r="E13" s="455" t="s">
        <v>208</v>
      </c>
      <c r="F13" s="455" t="s">
        <v>208</v>
      </c>
      <c r="G13" s="61"/>
      <c r="H13" s="61"/>
      <c r="I13" s="61"/>
      <c r="J13" s="455"/>
      <c r="K13" s="455"/>
      <c r="L13" s="455"/>
      <c r="M13" s="455"/>
      <c r="N13" s="61"/>
      <c r="O13" s="61"/>
      <c r="P13" s="61"/>
    </row>
    <row r="14" spans="1:18" ht="16.5" thickBot="1" x14ac:dyDescent="0.3">
      <c r="A14" s="145" t="s">
        <v>181</v>
      </c>
      <c r="B14" s="62" t="s">
        <v>51</v>
      </c>
      <c r="C14" s="63" t="s">
        <v>6</v>
      </c>
      <c r="D14" s="64" t="s">
        <v>13</v>
      </c>
      <c r="E14" s="65" t="s">
        <v>7</v>
      </c>
      <c r="F14" s="66" t="s">
        <v>14</v>
      </c>
      <c r="G14" s="61"/>
      <c r="H14" s="61"/>
      <c r="I14" s="61"/>
      <c r="J14" s="63" t="s">
        <v>6</v>
      </c>
      <c r="K14" s="64" t="s">
        <v>13</v>
      </c>
      <c r="L14" s="65" t="s">
        <v>7</v>
      </c>
      <c r="M14" s="66" t="s">
        <v>14</v>
      </c>
      <c r="N14" s="61"/>
      <c r="O14" s="61"/>
      <c r="P14" s="61"/>
    </row>
    <row r="15" spans="1:18" x14ac:dyDescent="0.25">
      <c r="A15" s="143">
        <v>1100</v>
      </c>
      <c r="B15" s="67" t="s">
        <v>112</v>
      </c>
      <c r="C15" s="492">
        <v>2.99</v>
      </c>
      <c r="D15" s="492">
        <v>0</v>
      </c>
      <c r="E15" s="492">
        <v>0</v>
      </c>
      <c r="F15" s="493">
        <v>20</v>
      </c>
      <c r="G15" s="61"/>
      <c r="H15" s="61"/>
      <c r="I15" s="61"/>
      <c r="J15" s="68">
        <v>2.99</v>
      </c>
      <c r="K15" s="68">
        <v>0</v>
      </c>
      <c r="L15" s="68">
        <v>0</v>
      </c>
      <c r="M15" s="55">
        <v>20</v>
      </c>
      <c r="N15" s="61"/>
      <c r="O15" s="61"/>
      <c r="P15" s="61"/>
    </row>
    <row r="16" spans="1:18" x14ac:dyDescent="0.25">
      <c r="A16" s="148">
        <v>1101</v>
      </c>
      <c r="B16" s="67" t="s">
        <v>108</v>
      </c>
      <c r="C16" s="492">
        <v>0.3</v>
      </c>
      <c r="D16" s="492">
        <v>2.02</v>
      </c>
      <c r="E16" s="492">
        <v>1.99</v>
      </c>
      <c r="F16" s="493">
        <v>0.5</v>
      </c>
      <c r="G16" s="61"/>
      <c r="H16" s="61"/>
      <c r="I16" s="61"/>
      <c r="J16" s="68">
        <v>0.3</v>
      </c>
      <c r="K16" s="68">
        <v>2.02</v>
      </c>
      <c r="L16" s="68">
        <v>1.99</v>
      </c>
      <c r="M16" s="55">
        <v>0.5</v>
      </c>
      <c r="N16" s="61"/>
      <c r="O16" s="61"/>
      <c r="P16" s="61"/>
    </row>
    <row r="17" spans="1:17" x14ac:dyDescent="0.25">
      <c r="A17" s="148">
        <v>1102</v>
      </c>
      <c r="B17" s="67" t="s">
        <v>3</v>
      </c>
      <c r="C17" s="496">
        <v>18</v>
      </c>
      <c r="D17" s="496">
        <v>16.22</v>
      </c>
      <c r="E17" s="496">
        <v>24.59</v>
      </c>
      <c r="F17" s="497">
        <v>17</v>
      </c>
      <c r="G17" s="61"/>
      <c r="H17" s="61"/>
      <c r="I17" s="61"/>
      <c r="J17" s="76">
        <v>18</v>
      </c>
      <c r="K17" s="76">
        <v>16.22</v>
      </c>
      <c r="L17" s="76">
        <v>24.59</v>
      </c>
      <c r="M17" s="58">
        <v>17</v>
      </c>
      <c r="N17" s="61"/>
      <c r="O17" s="61"/>
      <c r="P17" s="61"/>
    </row>
    <row r="18" spans="1:17" x14ac:dyDescent="0.25">
      <c r="A18" s="148">
        <v>1103</v>
      </c>
      <c r="B18" s="67" t="s">
        <v>4</v>
      </c>
      <c r="C18" s="496">
        <v>19</v>
      </c>
      <c r="D18" s="496">
        <v>20.29</v>
      </c>
      <c r="E18" s="496">
        <v>24.59</v>
      </c>
      <c r="F18" s="497">
        <v>19</v>
      </c>
      <c r="G18" s="61"/>
      <c r="H18" s="61"/>
      <c r="I18" s="61"/>
      <c r="J18" s="76">
        <v>19</v>
      </c>
      <c r="K18" s="76">
        <v>20.29</v>
      </c>
      <c r="L18" s="76">
        <v>24.59</v>
      </c>
      <c r="M18" s="58">
        <v>19</v>
      </c>
      <c r="N18" s="61"/>
      <c r="O18" s="61"/>
      <c r="P18" s="61"/>
      <c r="Q18" s="35"/>
    </row>
    <row r="19" spans="1:17" x14ac:dyDescent="0.25">
      <c r="A19" s="148">
        <v>1104</v>
      </c>
      <c r="B19" s="67" t="s">
        <v>5</v>
      </c>
      <c r="C19" s="496">
        <v>20</v>
      </c>
      <c r="D19" s="496">
        <v>24</v>
      </c>
      <c r="E19" s="496">
        <v>40.99</v>
      </c>
      <c r="F19" s="497">
        <v>20</v>
      </c>
      <c r="G19" s="61"/>
      <c r="H19" s="61"/>
      <c r="I19" s="61"/>
      <c r="J19" s="76">
        <v>20</v>
      </c>
      <c r="K19" s="76">
        <v>24</v>
      </c>
      <c r="L19" s="76">
        <v>40.99</v>
      </c>
      <c r="M19" s="58">
        <v>20</v>
      </c>
      <c r="N19" s="61"/>
      <c r="O19" s="61"/>
      <c r="P19" s="61"/>
      <c r="Q19" s="186"/>
    </row>
    <row r="20" spans="1:17" x14ac:dyDescent="0.25">
      <c r="A20" s="148">
        <v>1106</v>
      </c>
      <c r="B20" s="67" t="s">
        <v>230</v>
      </c>
      <c r="C20" s="496">
        <v>23</v>
      </c>
      <c r="D20" s="496">
        <v>26.17</v>
      </c>
      <c r="E20" s="496">
        <v>35.25</v>
      </c>
      <c r="F20" s="497">
        <v>25</v>
      </c>
      <c r="G20" s="61"/>
      <c r="H20" s="61"/>
      <c r="I20" s="61"/>
      <c r="J20" s="76">
        <v>23</v>
      </c>
      <c r="K20" s="76">
        <v>26.17</v>
      </c>
      <c r="L20" s="76">
        <v>35.25</v>
      </c>
      <c r="M20" s="58">
        <v>25</v>
      </c>
      <c r="N20" s="61"/>
      <c r="O20" s="61"/>
      <c r="P20" s="61"/>
      <c r="Q20" s="186"/>
    </row>
    <row r="21" spans="1:17" x14ac:dyDescent="0.25">
      <c r="A21" s="148">
        <v>1105</v>
      </c>
      <c r="B21" s="67" t="s">
        <v>67</v>
      </c>
      <c r="C21" s="496">
        <v>10</v>
      </c>
      <c r="D21" s="496">
        <v>20</v>
      </c>
      <c r="E21" s="496">
        <v>20.48</v>
      </c>
      <c r="F21" s="497">
        <v>51.2</v>
      </c>
      <c r="G21" s="61"/>
      <c r="H21" s="61"/>
      <c r="I21" s="61"/>
      <c r="J21" s="76">
        <v>10</v>
      </c>
      <c r="K21" s="76">
        <v>20</v>
      </c>
      <c r="L21" s="76">
        <v>20.48</v>
      </c>
      <c r="M21" s="58">
        <v>51.2</v>
      </c>
      <c r="N21" s="61"/>
      <c r="O21" s="61"/>
      <c r="P21" s="61"/>
      <c r="Q21" s="186"/>
    </row>
    <row r="22" spans="1:17" ht="15.75" thickBot="1" x14ac:dyDescent="0.3">
      <c r="A22" s="149">
        <v>3000</v>
      </c>
      <c r="B22" s="73" t="s">
        <v>2</v>
      </c>
      <c r="C22" s="498">
        <v>4</v>
      </c>
      <c r="D22" s="498">
        <v>7.05</v>
      </c>
      <c r="E22" s="498">
        <v>8.19</v>
      </c>
      <c r="F22" s="499">
        <v>10</v>
      </c>
      <c r="G22" s="61"/>
      <c r="H22" s="61"/>
      <c r="I22" s="61"/>
      <c r="J22" s="77">
        <v>4</v>
      </c>
      <c r="K22" s="77">
        <v>7.05</v>
      </c>
      <c r="L22" s="77">
        <v>8.19</v>
      </c>
      <c r="M22" s="59">
        <v>10</v>
      </c>
      <c r="N22" s="61"/>
      <c r="O22" s="61"/>
      <c r="P22" s="61"/>
      <c r="Q22" s="186"/>
    </row>
    <row r="23" spans="1:17" ht="15.75" thickBot="1" x14ac:dyDescent="0.3">
      <c r="A23" s="455" t="s">
        <v>214</v>
      </c>
      <c r="B23" s="455" t="s">
        <v>208</v>
      </c>
      <c r="C23" s="455" t="s">
        <v>208</v>
      </c>
      <c r="D23" s="455" t="s">
        <v>208</v>
      </c>
      <c r="E23" s="455" t="s">
        <v>208</v>
      </c>
      <c r="F23" s="455" t="s">
        <v>208</v>
      </c>
      <c r="G23" s="61"/>
      <c r="H23" s="61"/>
      <c r="I23" s="61"/>
      <c r="J23" s="455"/>
      <c r="K23" s="455"/>
      <c r="L23" s="455"/>
      <c r="M23" s="455"/>
      <c r="N23" s="61"/>
      <c r="O23" s="61"/>
      <c r="P23" s="61"/>
      <c r="Q23" s="187"/>
    </row>
    <row r="24" spans="1:17" ht="16.5" thickBot="1" x14ac:dyDescent="0.3">
      <c r="A24" s="146" t="s">
        <v>181</v>
      </c>
      <c r="B24" s="62" t="s">
        <v>80</v>
      </c>
      <c r="C24" s="63" t="s">
        <v>6</v>
      </c>
      <c r="D24" s="64" t="s">
        <v>13</v>
      </c>
      <c r="E24" s="65" t="s">
        <v>7</v>
      </c>
      <c r="F24" s="66" t="s">
        <v>14</v>
      </c>
      <c r="G24" s="61"/>
      <c r="H24" s="61"/>
      <c r="I24" s="61"/>
      <c r="J24" s="63" t="s">
        <v>6</v>
      </c>
      <c r="K24" s="64" t="s">
        <v>13</v>
      </c>
      <c r="L24" s="65" t="s">
        <v>7</v>
      </c>
      <c r="M24" s="66" t="s">
        <v>14</v>
      </c>
      <c r="N24" s="61"/>
      <c r="O24" s="61"/>
      <c r="P24" s="61"/>
      <c r="Q24" s="35"/>
    </row>
    <row r="25" spans="1:17" x14ac:dyDescent="0.25">
      <c r="A25" s="143">
        <v>1200</v>
      </c>
      <c r="B25" s="67" t="s">
        <v>112</v>
      </c>
      <c r="C25" s="492">
        <v>2.99</v>
      </c>
      <c r="D25" s="492">
        <v>29.99</v>
      </c>
      <c r="E25" s="492">
        <v>0</v>
      </c>
      <c r="F25" s="493">
        <v>30</v>
      </c>
      <c r="G25" s="61"/>
      <c r="H25" s="78"/>
      <c r="I25" s="61"/>
      <c r="J25" s="68">
        <v>2.99</v>
      </c>
      <c r="K25" s="68">
        <v>29.99</v>
      </c>
      <c r="L25" s="68">
        <v>0</v>
      </c>
      <c r="M25" s="55">
        <v>30</v>
      </c>
      <c r="N25" s="61"/>
      <c r="O25" s="61"/>
      <c r="P25" s="61"/>
      <c r="Q25" s="186"/>
    </row>
    <row r="26" spans="1:17" ht="14.45" customHeight="1" x14ac:dyDescent="0.25">
      <c r="A26" s="148">
        <v>1201</v>
      </c>
      <c r="B26" s="67" t="s">
        <v>108</v>
      </c>
      <c r="C26" s="492">
        <v>0.3</v>
      </c>
      <c r="D26" s="492">
        <v>0.05</v>
      </c>
      <c r="E26" s="492">
        <v>1.99</v>
      </c>
      <c r="F26" s="493">
        <v>0.05</v>
      </c>
      <c r="G26" s="61"/>
      <c r="H26" s="61"/>
      <c r="I26" s="61"/>
      <c r="J26" s="68">
        <v>0.3</v>
      </c>
      <c r="K26" s="68">
        <v>0.05</v>
      </c>
      <c r="L26" s="68">
        <v>1.99</v>
      </c>
      <c r="M26" s="55">
        <v>0.05</v>
      </c>
      <c r="N26" s="61"/>
      <c r="O26" s="61"/>
      <c r="P26" s="61"/>
      <c r="Q26" s="186"/>
    </row>
    <row r="27" spans="1:17" ht="14.45" customHeight="1" x14ac:dyDescent="0.25">
      <c r="A27" s="148">
        <v>1202</v>
      </c>
      <c r="B27" s="67" t="s">
        <v>3</v>
      </c>
      <c r="C27" s="496">
        <v>29.99</v>
      </c>
      <c r="D27" s="496">
        <v>21.3</v>
      </c>
      <c r="E27" s="496">
        <v>24.59</v>
      </c>
      <c r="F27" s="497">
        <v>25</v>
      </c>
      <c r="G27" s="61"/>
      <c r="H27" s="61"/>
      <c r="I27" s="61"/>
      <c r="J27" s="76">
        <v>29.99</v>
      </c>
      <c r="K27" s="76">
        <v>21.3</v>
      </c>
      <c r="L27" s="76">
        <v>24.59</v>
      </c>
      <c r="M27" s="58">
        <v>25</v>
      </c>
      <c r="N27" s="61"/>
      <c r="O27" s="61"/>
      <c r="P27" s="61"/>
      <c r="Q27" s="186"/>
    </row>
    <row r="28" spans="1:17" ht="14.45" customHeight="1" x14ac:dyDescent="0.25">
      <c r="A28" s="148">
        <v>1203</v>
      </c>
      <c r="B28" s="67" t="s">
        <v>4</v>
      </c>
      <c r="C28" s="496">
        <v>30.99</v>
      </c>
      <c r="D28" s="496">
        <v>31.45</v>
      </c>
      <c r="E28" s="496">
        <v>24.59</v>
      </c>
      <c r="F28" s="497">
        <v>30</v>
      </c>
      <c r="G28" s="61"/>
      <c r="H28" s="61"/>
      <c r="I28" s="61"/>
      <c r="J28" s="76">
        <v>30.99</v>
      </c>
      <c r="K28" s="76">
        <v>31.45</v>
      </c>
      <c r="L28" s="76">
        <v>24.59</v>
      </c>
      <c r="M28" s="58">
        <v>30</v>
      </c>
      <c r="N28" s="61"/>
      <c r="O28" s="61"/>
      <c r="P28" s="61"/>
      <c r="Q28" s="186"/>
    </row>
    <row r="29" spans="1:17" ht="14.45" customHeight="1" x14ac:dyDescent="0.25">
      <c r="A29" s="148">
        <v>1204</v>
      </c>
      <c r="B29" s="67" t="s">
        <v>5</v>
      </c>
      <c r="C29" s="496">
        <v>31.99</v>
      </c>
      <c r="D29" s="496">
        <v>48</v>
      </c>
      <c r="E29" s="496">
        <v>40.99</v>
      </c>
      <c r="F29" s="497">
        <v>32</v>
      </c>
      <c r="G29" s="61"/>
      <c r="H29" s="61"/>
      <c r="I29" s="61"/>
      <c r="J29" s="76">
        <v>31.99</v>
      </c>
      <c r="K29" s="76">
        <v>48</v>
      </c>
      <c r="L29" s="76">
        <v>40.99</v>
      </c>
      <c r="M29" s="58">
        <v>32</v>
      </c>
      <c r="N29" s="61"/>
      <c r="O29" s="61"/>
      <c r="P29" s="61"/>
      <c r="Q29" s="186"/>
    </row>
    <row r="30" spans="1:17" ht="14.45" customHeight="1" x14ac:dyDescent="0.25">
      <c r="A30" s="148">
        <v>1206</v>
      </c>
      <c r="B30" s="67" t="s">
        <v>230</v>
      </c>
      <c r="C30" s="496">
        <v>34.49</v>
      </c>
      <c r="D30" s="496">
        <v>37.49</v>
      </c>
      <c r="E30" s="496">
        <v>35.25</v>
      </c>
      <c r="F30" s="497">
        <v>33.65</v>
      </c>
      <c r="G30" s="61"/>
      <c r="H30" s="61"/>
      <c r="I30" s="61"/>
      <c r="J30" s="76">
        <v>34.49</v>
      </c>
      <c r="K30" s="76">
        <v>37.49</v>
      </c>
      <c r="L30" s="76">
        <v>35.25</v>
      </c>
      <c r="M30" s="58">
        <v>33.65</v>
      </c>
      <c r="N30" s="61"/>
      <c r="O30" s="61"/>
      <c r="P30" s="61"/>
      <c r="Q30" s="35"/>
    </row>
    <row r="31" spans="1:17" ht="15" customHeight="1" thickBot="1" x14ac:dyDescent="0.3">
      <c r="A31" s="149">
        <v>1205</v>
      </c>
      <c r="B31" s="73" t="s">
        <v>67</v>
      </c>
      <c r="C31" s="498">
        <v>10</v>
      </c>
      <c r="D31" s="498">
        <v>20</v>
      </c>
      <c r="E31" s="498">
        <v>20.48</v>
      </c>
      <c r="F31" s="499">
        <v>51.2</v>
      </c>
      <c r="G31" s="61"/>
      <c r="H31" s="61"/>
      <c r="I31" s="61"/>
      <c r="J31" s="77">
        <v>10</v>
      </c>
      <c r="K31" s="77">
        <v>20</v>
      </c>
      <c r="L31" s="77">
        <v>20.48</v>
      </c>
      <c r="M31" s="59">
        <v>51.2</v>
      </c>
      <c r="N31" s="61"/>
      <c r="O31" s="61"/>
      <c r="P31" s="61"/>
      <c r="Q31" s="187"/>
    </row>
    <row r="32" spans="1:17" x14ac:dyDescent="0.25">
      <c r="A32" s="455" t="s">
        <v>215</v>
      </c>
      <c r="B32" s="455" t="s">
        <v>208</v>
      </c>
      <c r="C32" s="455" t="s">
        <v>208</v>
      </c>
      <c r="D32" s="455" t="s">
        <v>208</v>
      </c>
      <c r="E32" s="455" t="s">
        <v>208</v>
      </c>
      <c r="F32" s="455" t="s">
        <v>208</v>
      </c>
      <c r="G32" s="61"/>
      <c r="H32" s="61"/>
      <c r="I32" s="61"/>
      <c r="J32" s="61"/>
      <c r="K32" s="61"/>
      <c r="L32" s="61"/>
      <c r="M32" s="61"/>
      <c r="N32" s="61"/>
      <c r="O32" s="61"/>
      <c r="P32" s="61"/>
      <c r="Q32" s="187"/>
    </row>
    <row r="33" spans="1:6" ht="56.45" customHeight="1" x14ac:dyDescent="0.25">
      <c r="A33" s="650" t="s">
        <v>231</v>
      </c>
      <c r="B33" s="650"/>
      <c r="C33" s="650"/>
      <c r="D33" s="650"/>
      <c r="E33" s="650"/>
      <c r="F33" s="650"/>
    </row>
    <row r="35" spans="1:6" x14ac:dyDescent="0.25">
      <c r="A35" s="432" t="s">
        <v>198</v>
      </c>
    </row>
  </sheetData>
  <scenarios current="0" show="0">
    <scenario name="asd" count="1" user="test" comment="Created by test on 7/3/2013">
      <inputCells r="H25" val="50" numFmtId="167"/>
    </scenario>
  </scenarios>
  <mergeCells count="3">
    <mergeCell ref="B2:E2"/>
    <mergeCell ref="A33:F33"/>
    <mergeCell ref="J2:M2"/>
  </mergeCells>
  <pageMargins left="0.7" right="0.7" top="0.75" bottom="0.75" header="0.3" footer="0.3"/>
  <pageSetup scale="77"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H35"/>
  <sheetViews>
    <sheetView showGridLines="0" zoomScaleNormal="100" workbookViewId="0">
      <selection activeCell="H13" sqref="H13"/>
    </sheetView>
  </sheetViews>
  <sheetFormatPr defaultColWidth="9.140625" defaultRowHeight="15" x14ac:dyDescent="0.25"/>
  <cols>
    <col min="1" max="1" width="9.140625" style="596"/>
    <col min="2" max="2" width="22.28515625" style="596" customWidth="1"/>
    <col min="3" max="3" width="11.28515625" style="596" customWidth="1"/>
    <col min="4" max="5" width="10.5703125" style="596" customWidth="1"/>
    <col min="6" max="6" width="11.5703125" style="596" bestFit="1" customWidth="1"/>
    <col min="7" max="7" width="13.140625" style="596" hidden="1" customWidth="1"/>
    <col min="8" max="8" width="14" style="596" hidden="1" customWidth="1"/>
    <col min="9" max="16384" width="9.140625" style="596"/>
  </cols>
  <sheetData>
    <row r="1" spans="1:8" ht="15.75" thickBot="1" x14ac:dyDescent="0.3">
      <c r="A1" s="455" t="s">
        <v>210</v>
      </c>
      <c r="B1" s="455" t="s">
        <v>208</v>
      </c>
      <c r="C1" s="455" t="s">
        <v>208</v>
      </c>
      <c r="D1" s="455" t="s">
        <v>208</v>
      </c>
      <c r="E1" s="455" t="s">
        <v>208</v>
      </c>
      <c r="F1" s="455" t="s">
        <v>208</v>
      </c>
      <c r="G1" s="61"/>
      <c r="H1" s="61"/>
    </row>
    <row r="2" spans="1:8" ht="15.75" thickBot="1" x14ac:dyDescent="0.3">
      <c r="A2" s="455" t="s">
        <v>216</v>
      </c>
      <c r="B2" s="647" t="s">
        <v>325</v>
      </c>
      <c r="C2" s="648"/>
      <c r="D2" s="648"/>
      <c r="E2" s="649"/>
      <c r="F2" s="455" t="s">
        <v>208</v>
      </c>
      <c r="G2" s="61"/>
      <c r="H2" s="61"/>
    </row>
    <row r="3" spans="1:8" ht="15.75" thickBot="1" x14ac:dyDescent="0.3">
      <c r="A3" s="455" t="s">
        <v>212</v>
      </c>
      <c r="B3" s="455" t="s">
        <v>208</v>
      </c>
      <c r="C3" s="455" t="s">
        <v>208</v>
      </c>
      <c r="D3" s="455" t="s">
        <v>208</v>
      </c>
      <c r="E3" s="455" t="s">
        <v>208</v>
      </c>
      <c r="F3" s="455" t="s">
        <v>208</v>
      </c>
      <c r="G3" s="61"/>
      <c r="H3" s="61"/>
    </row>
    <row r="4" spans="1:8" ht="15.75" x14ac:dyDescent="0.25">
      <c r="A4" s="144" t="s">
        <v>181</v>
      </c>
      <c r="B4" s="62" t="s">
        <v>33</v>
      </c>
      <c r="C4" s="63" t="s">
        <v>6</v>
      </c>
      <c r="D4" s="64" t="s">
        <v>13</v>
      </c>
      <c r="E4" s="65" t="s">
        <v>7</v>
      </c>
      <c r="F4" s="66" t="s">
        <v>14</v>
      </c>
      <c r="G4" s="61"/>
      <c r="H4" s="61"/>
    </row>
    <row r="5" spans="1:8" x14ac:dyDescent="0.25">
      <c r="A5" s="147">
        <v>1000</v>
      </c>
      <c r="B5" s="67" t="s">
        <v>112</v>
      </c>
      <c r="C5" s="68">
        <v>6.47</v>
      </c>
      <c r="D5" s="68">
        <v>9.14</v>
      </c>
      <c r="E5" s="68">
        <v>4.09</v>
      </c>
      <c r="F5" s="55">
        <v>5.49</v>
      </c>
      <c r="G5" s="61"/>
      <c r="H5" s="61"/>
    </row>
    <row r="6" spans="1:8" x14ac:dyDescent="0.25">
      <c r="A6" s="148">
        <v>1001</v>
      </c>
      <c r="B6" s="67" t="s">
        <v>188</v>
      </c>
      <c r="C6" s="68">
        <v>0.09</v>
      </c>
      <c r="D6" s="68">
        <v>0.09</v>
      </c>
      <c r="E6" s="68">
        <v>0.05</v>
      </c>
      <c r="F6" s="55">
        <v>0.09</v>
      </c>
      <c r="G6" s="61"/>
      <c r="H6" s="61"/>
    </row>
    <row r="7" spans="1:8" x14ac:dyDescent="0.25">
      <c r="A7" s="148">
        <v>1002</v>
      </c>
      <c r="B7" s="67" t="s">
        <v>107</v>
      </c>
      <c r="C7" s="68">
        <v>0.35</v>
      </c>
      <c r="D7" s="68">
        <v>0.2</v>
      </c>
      <c r="E7" s="68">
        <v>0.2</v>
      </c>
      <c r="F7" s="55">
        <v>0.1</v>
      </c>
      <c r="G7" s="61"/>
      <c r="H7" s="61"/>
    </row>
    <row r="8" spans="1:8" x14ac:dyDescent="0.25">
      <c r="A8" s="148">
        <v>1003</v>
      </c>
      <c r="B8" s="67" t="s">
        <v>104</v>
      </c>
      <c r="C8" s="589">
        <f>IF(SUM(voice_only_devices_att,smartphone_devices_att)&gt;=900,16.99,19.99)</f>
        <v>19.989999999999998</v>
      </c>
      <c r="D8" s="68">
        <v>21.3</v>
      </c>
      <c r="E8" s="68">
        <v>14.75</v>
      </c>
      <c r="F8" s="592">
        <f>IF(SUM(voice_only_devices_vzw,smartphone_devices_vzw)&gt;=10000,10,19.99)</f>
        <v>19.989999999999998</v>
      </c>
      <c r="G8" s="69" t="s">
        <v>29</v>
      </c>
      <c r="H8" s="70" t="s">
        <v>30</v>
      </c>
    </row>
    <row r="9" spans="1:8" x14ac:dyDescent="0.25">
      <c r="A9" s="148">
        <v>1004</v>
      </c>
      <c r="B9" s="67" t="s">
        <v>105</v>
      </c>
      <c r="C9" s="589">
        <f>IF(SUM(voice_only_devices_att,smartphone_devices_att)&gt;=9300,17.29,IF(SUM(voice_only_devices_att,smartphone_devices_att)&gt;=1800,19,IF(SUM(voice_only_devices_att,smartphone_devices_att)&gt;=200,20.36,22.99)))</f>
        <v>22.99</v>
      </c>
      <c r="D9" s="590">
        <v>25.36</v>
      </c>
      <c r="E9" s="68">
        <v>22.95</v>
      </c>
      <c r="F9" s="592">
        <f>IF(SUM(voice_only_devices_vzw,smartphone_devices_vzw)&gt;=4600,19.99,22.99)</f>
        <v>22.99</v>
      </c>
      <c r="G9" s="71">
        <v>32.99</v>
      </c>
      <c r="H9" s="72">
        <v>31.99</v>
      </c>
    </row>
    <row r="10" spans="1:8" x14ac:dyDescent="0.25">
      <c r="A10" s="148">
        <v>1005</v>
      </c>
      <c r="B10" s="67" t="s">
        <v>106</v>
      </c>
      <c r="C10" s="589">
        <f>IF(SUM(voice_only_devices_att,smartphone_devices_att)&gt;=300,23.25,37.99)</f>
        <v>37.99</v>
      </c>
      <c r="D10" s="590">
        <v>37.54</v>
      </c>
      <c r="E10" s="68">
        <v>33.43</v>
      </c>
      <c r="F10" s="504">
        <v>37.99</v>
      </c>
      <c r="G10" s="61"/>
      <c r="H10" s="61"/>
    </row>
    <row r="11" spans="1:8" x14ac:dyDescent="0.25">
      <c r="A11" s="148">
        <v>1007</v>
      </c>
      <c r="B11" s="67" t="s">
        <v>8</v>
      </c>
      <c r="C11" s="68">
        <v>69.989999999999995</v>
      </c>
      <c r="D11" s="68">
        <v>60.89</v>
      </c>
      <c r="E11" s="68">
        <v>36.9</v>
      </c>
      <c r="F11" s="56">
        <v>57.49</v>
      </c>
      <c r="G11" s="61"/>
      <c r="H11" s="61"/>
    </row>
    <row r="12" spans="1:8" ht="15.75" thickBot="1" x14ac:dyDescent="0.3">
      <c r="A12" s="149">
        <v>1006</v>
      </c>
      <c r="B12" s="73" t="s">
        <v>43</v>
      </c>
      <c r="C12" s="74">
        <v>0.25</v>
      </c>
      <c r="D12" s="74">
        <v>0.25</v>
      </c>
      <c r="E12" s="74">
        <v>0.2</v>
      </c>
      <c r="F12" s="57">
        <v>0.25</v>
      </c>
      <c r="G12" s="61"/>
      <c r="H12" s="61"/>
    </row>
    <row r="13" spans="1:8" ht="15.75" thickBot="1" x14ac:dyDescent="0.3">
      <c r="A13" s="455" t="s">
        <v>213</v>
      </c>
      <c r="B13" s="455" t="s">
        <v>208</v>
      </c>
      <c r="C13" s="455" t="s">
        <v>208</v>
      </c>
      <c r="D13" s="455" t="s">
        <v>208</v>
      </c>
      <c r="E13" s="455" t="s">
        <v>208</v>
      </c>
      <c r="F13" s="455" t="s">
        <v>208</v>
      </c>
      <c r="G13" s="61"/>
      <c r="H13" s="61"/>
    </row>
    <row r="14" spans="1:8" ht="16.5" thickBot="1" x14ac:dyDescent="0.3">
      <c r="A14" s="145" t="s">
        <v>181</v>
      </c>
      <c r="B14" s="62" t="s">
        <v>51</v>
      </c>
      <c r="C14" s="63" t="s">
        <v>6</v>
      </c>
      <c r="D14" s="64" t="s">
        <v>13</v>
      </c>
      <c r="E14" s="65" t="s">
        <v>7</v>
      </c>
      <c r="F14" s="66" t="s">
        <v>14</v>
      </c>
      <c r="G14" s="61"/>
      <c r="H14" s="61"/>
    </row>
    <row r="15" spans="1:8" x14ac:dyDescent="0.25">
      <c r="A15" s="143">
        <v>1100</v>
      </c>
      <c r="B15" s="67" t="s">
        <v>112</v>
      </c>
      <c r="C15" s="68">
        <v>2.99</v>
      </c>
      <c r="D15" s="68">
        <v>0</v>
      </c>
      <c r="E15" s="68">
        <v>0</v>
      </c>
      <c r="F15" s="55">
        <v>20</v>
      </c>
      <c r="G15" s="61"/>
      <c r="H15" s="61"/>
    </row>
    <row r="16" spans="1:8" x14ac:dyDescent="0.25">
      <c r="A16" s="148">
        <v>1101</v>
      </c>
      <c r="B16" s="67" t="s">
        <v>108</v>
      </c>
      <c r="C16" s="68">
        <v>0.3</v>
      </c>
      <c r="D16" s="68">
        <v>2.02</v>
      </c>
      <c r="E16" s="68">
        <v>1.99</v>
      </c>
      <c r="F16" s="55">
        <v>0.5</v>
      </c>
      <c r="G16" s="61"/>
      <c r="H16" s="61"/>
    </row>
    <row r="17" spans="1:8" x14ac:dyDescent="0.25">
      <c r="A17" s="148">
        <v>1102</v>
      </c>
      <c r="B17" s="67" t="s">
        <v>3</v>
      </c>
      <c r="C17" s="76">
        <v>18</v>
      </c>
      <c r="D17" s="76">
        <v>16.22</v>
      </c>
      <c r="E17" s="76">
        <v>24.59</v>
      </c>
      <c r="F17" s="58">
        <v>17</v>
      </c>
      <c r="G17" s="61"/>
      <c r="H17" s="61"/>
    </row>
    <row r="18" spans="1:8" x14ac:dyDescent="0.25">
      <c r="A18" s="148">
        <v>1103</v>
      </c>
      <c r="B18" s="67" t="s">
        <v>4</v>
      </c>
      <c r="C18" s="76">
        <v>19</v>
      </c>
      <c r="D18" s="76">
        <v>20.29</v>
      </c>
      <c r="E18" s="505">
        <v>24.59</v>
      </c>
      <c r="F18" s="594">
        <v>20</v>
      </c>
      <c r="G18" s="61"/>
      <c r="H18" s="61"/>
    </row>
    <row r="19" spans="1:8" x14ac:dyDescent="0.25">
      <c r="A19" s="148">
        <v>1104</v>
      </c>
      <c r="B19" s="67" t="s">
        <v>5</v>
      </c>
      <c r="C19" s="505">
        <v>20</v>
      </c>
      <c r="D19" s="76">
        <v>24</v>
      </c>
      <c r="E19" s="76">
        <v>40.99</v>
      </c>
      <c r="F19" s="594">
        <v>20</v>
      </c>
      <c r="G19" s="61"/>
      <c r="H19" s="61"/>
    </row>
    <row r="20" spans="1:8" x14ac:dyDescent="0.25">
      <c r="A20" s="148">
        <v>1106</v>
      </c>
      <c r="B20" s="67" t="s">
        <v>230</v>
      </c>
      <c r="C20" s="589">
        <f>IF(SUM(voice_only_devices_att,smartphone_devices_att)&gt;=10000,18,IF(SUM(voice_only_devices_att,smartphone_devices_att)&gt;=1000,20,23))</f>
        <v>23</v>
      </c>
      <c r="D20" s="505">
        <v>23.17</v>
      </c>
      <c r="E20" s="76">
        <v>35.25</v>
      </c>
      <c r="F20" s="595">
        <v>23</v>
      </c>
      <c r="G20" s="61"/>
      <c r="H20" s="61"/>
    </row>
    <row r="21" spans="1:8" x14ac:dyDescent="0.25">
      <c r="A21" s="148">
        <v>1105</v>
      </c>
      <c r="B21" s="67" t="s">
        <v>67</v>
      </c>
      <c r="C21" s="76">
        <v>10</v>
      </c>
      <c r="D21" s="76">
        <v>20</v>
      </c>
      <c r="E21" s="76">
        <v>20.48</v>
      </c>
      <c r="F21" s="58">
        <v>51.2</v>
      </c>
      <c r="G21" s="61"/>
      <c r="H21" s="61"/>
    </row>
    <row r="22" spans="1:8" ht="15.75" thickBot="1" x14ac:dyDescent="0.3">
      <c r="A22" s="149">
        <v>3000</v>
      </c>
      <c r="B22" s="73" t="s">
        <v>2</v>
      </c>
      <c r="C22" s="77">
        <v>4</v>
      </c>
      <c r="D22" s="77">
        <v>7.05</v>
      </c>
      <c r="E22" s="77">
        <v>8.19</v>
      </c>
      <c r="F22" s="506">
        <v>4</v>
      </c>
      <c r="G22" s="61"/>
      <c r="H22" s="61"/>
    </row>
    <row r="23" spans="1:8" ht="15.75" thickBot="1" x14ac:dyDescent="0.3">
      <c r="A23" s="455" t="s">
        <v>214</v>
      </c>
      <c r="B23" s="455" t="s">
        <v>208</v>
      </c>
      <c r="C23" s="455" t="s">
        <v>208</v>
      </c>
      <c r="D23" s="455" t="s">
        <v>208</v>
      </c>
      <c r="E23" s="455" t="s">
        <v>208</v>
      </c>
      <c r="F23" s="455" t="s">
        <v>208</v>
      </c>
      <c r="G23" s="61"/>
      <c r="H23" s="61"/>
    </row>
    <row r="24" spans="1:8" ht="16.5" thickBot="1" x14ac:dyDescent="0.3">
      <c r="A24" s="146" t="s">
        <v>181</v>
      </c>
      <c r="B24" s="62" t="s">
        <v>80</v>
      </c>
      <c r="C24" s="63" t="s">
        <v>6</v>
      </c>
      <c r="D24" s="64" t="s">
        <v>13</v>
      </c>
      <c r="E24" s="65" t="s">
        <v>7</v>
      </c>
      <c r="F24" s="66" t="s">
        <v>14</v>
      </c>
      <c r="G24" s="61"/>
      <c r="H24" s="61"/>
    </row>
    <row r="25" spans="1:8" x14ac:dyDescent="0.25">
      <c r="A25" s="143">
        <v>1200</v>
      </c>
      <c r="B25" s="67" t="s">
        <v>112</v>
      </c>
      <c r="C25" s="68">
        <v>2.99</v>
      </c>
      <c r="D25" s="68">
        <v>29.99</v>
      </c>
      <c r="E25" s="68">
        <v>0</v>
      </c>
      <c r="F25" s="55">
        <v>30</v>
      </c>
      <c r="G25" s="61"/>
      <c r="H25" s="78"/>
    </row>
    <row r="26" spans="1:8" ht="14.45" customHeight="1" x14ac:dyDescent="0.25">
      <c r="A26" s="148">
        <v>1201</v>
      </c>
      <c r="B26" s="67" t="s">
        <v>108</v>
      </c>
      <c r="C26" s="68">
        <v>0.3</v>
      </c>
      <c r="D26" s="68">
        <v>0.05</v>
      </c>
      <c r="E26" s="68">
        <v>1.99</v>
      </c>
      <c r="F26" s="55">
        <v>0.05</v>
      </c>
      <c r="G26" s="61"/>
      <c r="H26" s="61"/>
    </row>
    <row r="27" spans="1:8" ht="14.45" customHeight="1" x14ac:dyDescent="0.25">
      <c r="A27" s="148">
        <v>1202</v>
      </c>
      <c r="B27" s="67" t="s">
        <v>3</v>
      </c>
      <c r="C27" s="76">
        <v>29.99</v>
      </c>
      <c r="D27" s="76">
        <v>21.3</v>
      </c>
      <c r="E27" s="76">
        <v>24.59</v>
      </c>
      <c r="F27" s="58">
        <v>25</v>
      </c>
      <c r="G27" s="61"/>
      <c r="H27" s="61"/>
    </row>
    <row r="28" spans="1:8" ht="14.45" customHeight="1" x14ac:dyDescent="0.25">
      <c r="A28" s="148">
        <v>1203</v>
      </c>
      <c r="B28" s="67" t="s">
        <v>4</v>
      </c>
      <c r="C28" s="505">
        <v>25.57</v>
      </c>
      <c r="D28" s="76">
        <v>31.45</v>
      </c>
      <c r="E28" s="76">
        <v>24.59</v>
      </c>
      <c r="F28" s="594">
        <v>30</v>
      </c>
      <c r="G28" s="61"/>
      <c r="H28" s="61"/>
    </row>
    <row r="29" spans="1:8" ht="14.45" customHeight="1" x14ac:dyDescent="0.25">
      <c r="A29" s="148">
        <v>1204</v>
      </c>
      <c r="B29" s="67" t="s">
        <v>5</v>
      </c>
      <c r="C29" s="591">
        <f>IF(SUM(data_only_devices_att)&gt;=500,28.99,31.99)</f>
        <v>31.99</v>
      </c>
      <c r="D29" s="76">
        <v>48</v>
      </c>
      <c r="E29" s="76">
        <v>40.99</v>
      </c>
      <c r="F29" s="595">
        <v>31.99</v>
      </c>
      <c r="G29" s="61"/>
      <c r="H29" s="61"/>
    </row>
    <row r="30" spans="1:8" ht="14.45" customHeight="1" x14ac:dyDescent="0.25">
      <c r="A30" s="148">
        <v>1206</v>
      </c>
      <c r="B30" s="67" t="s">
        <v>230</v>
      </c>
      <c r="C30" s="591">
        <f>IF(SUM(data_only_devices_att)&gt;=500,29.99,34.99)</f>
        <v>34.99</v>
      </c>
      <c r="D30" s="593">
        <v>34.49</v>
      </c>
      <c r="E30" s="76">
        <v>35.25</v>
      </c>
      <c r="F30" s="595">
        <v>34.99</v>
      </c>
      <c r="G30" s="61"/>
      <c r="H30" s="61"/>
    </row>
    <row r="31" spans="1:8" ht="15" customHeight="1" thickBot="1" x14ac:dyDescent="0.3">
      <c r="A31" s="149">
        <v>1205</v>
      </c>
      <c r="B31" s="73" t="s">
        <v>67</v>
      </c>
      <c r="C31" s="77">
        <v>10</v>
      </c>
      <c r="D31" s="77">
        <v>20</v>
      </c>
      <c r="E31" s="77">
        <v>20.48</v>
      </c>
      <c r="F31" s="59">
        <v>51.2</v>
      </c>
      <c r="G31" s="61"/>
      <c r="H31" s="61"/>
    </row>
    <row r="32" spans="1:8" x14ac:dyDescent="0.25">
      <c r="A32" s="455" t="s">
        <v>215</v>
      </c>
      <c r="B32" s="455" t="s">
        <v>208</v>
      </c>
      <c r="C32" s="455" t="s">
        <v>208</v>
      </c>
      <c r="D32" s="455" t="s">
        <v>208</v>
      </c>
      <c r="E32" s="455" t="s">
        <v>208</v>
      </c>
      <c r="F32" s="455" t="s">
        <v>208</v>
      </c>
      <c r="G32" s="61"/>
      <c r="H32" s="61"/>
    </row>
    <row r="33" spans="1:6" ht="56.45" customHeight="1" x14ac:dyDescent="0.25">
      <c r="A33" s="650" t="s">
        <v>231</v>
      </c>
      <c r="B33" s="650"/>
      <c r="C33" s="650"/>
      <c r="D33" s="650"/>
      <c r="E33" s="650"/>
      <c r="F33" s="650"/>
    </row>
    <row r="35" spans="1:6" x14ac:dyDescent="0.25">
      <c r="A35" s="596" t="s">
        <v>198</v>
      </c>
    </row>
  </sheetData>
  <scenarios current="0" show="0">
    <scenario name="asd" count="1" user="test" comment="Created by test on 7/3/2013">
      <inputCells r="H25" val="50" numFmtId="167"/>
    </scenario>
  </scenarios>
  <mergeCells count="2">
    <mergeCell ref="B2:E2"/>
    <mergeCell ref="A33:F33"/>
  </mergeCells>
  <pageMargins left="0.7" right="0.7" top="0.75" bottom="0.75" header="0.3" footer="0.3"/>
  <pageSetup scale="8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H27"/>
  <sheetViews>
    <sheetView showGridLines="0" tabSelected="1" topLeftCell="B1" zoomScale="80" zoomScaleNormal="80" workbookViewId="0">
      <selection activeCell="C13" sqref="C13"/>
    </sheetView>
  </sheetViews>
  <sheetFormatPr defaultColWidth="9.140625" defaultRowHeight="18" x14ac:dyDescent="0.25"/>
  <cols>
    <col min="1" max="1" width="3.7109375" style="480" customWidth="1"/>
    <col min="2" max="2" width="79.7109375" style="480" bestFit="1" customWidth="1"/>
    <col min="3" max="3" width="19.5703125" style="484" bestFit="1" customWidth="1"/>
    <col min="4" max="4" width="14.7109375" style="480" bestFit="1" customWidth="1"/>
    <col min="5" max="5" width="3.7109375" style="480" customWidth="1"/>
    <col min="6" max="6" width="58.28515625" style="480" bestFit="1" customWidth="1"/>
    <col min="7" max="8" width="18.7109375" style="480" customWidth="1"/>
    <col min="9" max="16384" width="9.140625" style="480"/>
  </cols>
  <sheetData>
    <row r="1" spans="2:8" ht="29.25" customHeight="1" x14ac:dyDescent="0.4">
      <c r="B1" s="630" t="s">
        <v>329</v>
      </c>
      <c r="C1" s="630"/>
      <c r="D1" s="630"/>
      <c r="E1" s="630"/>
      <c r="F1" s="630"/>
      <c r="G1" s="630"/>
      <c r="H1" s="630"/>
    </row>
    <row r="2" spans="2:8" ht="26.25" x14ac:dyDescent="0.4">
      <c r="B2" s="633" t="s">
        <v>307</v>
      </c>
      <c r="C2" s="634"/>
      <c r="D2" s="513"/>
      <c r="E2" s="513"/>
      <c r="F2" s="513"/>
      <c r="G2" s="513"/>
      <c r="H2" s="513"/>
    </row>
    <row r="4" spans="2:8" ht="15" customHeight="1" thickBot="1" x14ac:dyDescent="0.3">
      <c r="B4" s="478" t="s">
        <v>300</v>
      </c>
      <c r="C4" s="481"/>
      <c r="F4" s="631" t="str">
        <f>VLOOKUP(CONCATENATE("Banner",F7),banner_text,2,FALSE)</f>
        <v>Your agency can expect to see SIGNIFICANT savings by switching to the GSA IT 70 SIN 132-53 Schedule.</v>
      </c>
      <c r="G4" s="631"/>
      <c r="H4" s="631"/>
    </row>
    <row r="5" spans="2:8" ht="18.75" thickBot="1" x14ac:dyDescent="0.3">
      <c r="B5" s="482" t="s">
        <v>293</v>
      </c>
      <c r="C5" s="483">
        <v>1000</v>
      </c>
      <c r="F5" s="631"/>
      <c r="G5" s="631"/>
      <c r="H5" s="631"/>
    </row>
    <row r="6" spans="2:8" x14ac:dyDescent="0.25">
      <c r="F6" s="631"/>
      <c r="G6" s="631"/>
      <c r="H6" s="631"/>
    </row>
    <row r="7" spans="2:8" ht="18.75" thickBot="1" x14ac:dyDescent="0.3">
      <c r="B7" s="478" t="s">
        <v>286</v>
      </c>
      <c r="C7" s="481"/>
      <c r="D7" s="485" t="s">
        <v>87</v>
      </c>
      <c r="F7" s="503">
        <f>IF(appu&lt;=0,"",IF($G$14&gt;0,1,0)+IF($H$14&gt;0,1,0))</f>
        <v>2</v>
      </c>
    </row>
    <row r="8" spans="2:8" ht="18.75" thickBot="1" x14ac:dyDescent="0.3">
      <c r="B8" s="482" t="s">
        <v>327</v>
      </c>
      <c r="C8" s="507">
        <v>0.1</v>
      </c>
      <c r="D8" s="484">
        <f>ROUND(C8*$C$5,0)</f>
        <v>100</v>
      </c>
      <c r="F8" s="486" t="s">
        <v>330</v>
      </c>
      <c r="G8" s="487" t="s">
        <v>336</v>
      </c>
      <c r="H8" s="487" t="s">
        <v>336</v>
      </c>
    </row>
    <row r="9" spans="2:8" ht="18.75" thickBot="1" x14ac:dyDescent="0.3">
      <c r="B9" s="482" t="s">
        <v>328</v>
      </c>
      <c r="C9" s="507">
        <v>0.7</v>
      </c>
      <c r="D9" s="484">
        <f t="shared" ref="D9:D10" si="0">ROUND(C9*$C$5,0)</f>
        <v>700</v>
      </c>
      <c r="F9" s="486" t="s">
        <v>288</v>
      </c>
      <c r="G9" s="487" t="s">
        <v>250</v>
      </c>
      <c r="H9" s="487" t="s">
        <v>217</v>
      </c>
    </row>
    <row r="10" spans="2:8" ht="18.75" thickBot="1" x14ac:dyDescent="0.3">
      <c r="B10" s="482" t="s">
        <v>326</v>
      </c>
      <c r="C10" s="507">
        <v>0.2</v>
      </c>
      <c r="D10" s="484">
        <f t="shared" si="0"/>
        <v>200</v>
      </c>
      <c r="F10" s="625" t="s">
        <v>306</v>
      </c>
      <c r="G10" s="629">
        <f>SUBTOTAL(5,Estimate!$J24,Estimate!$L24,Estimate!$M24)/12*1.05</f>
        <v>23940</v>
      </c>
      <c r="H10" s="629">
        <f>SUBTOTAL(1,Estimate!$J24,Estimate!$L24,Estimate!$M24)/12*1.05</f>
        <v>28763.7</v>
      </c>
    </row>
    <row r="11" spans="2:8" x14ac:dyDescent="0.25">
      <c r="C11" s="508">
        <f>SUM(C8:C10)</f>
        <v>1</v>
      </c>
      <c r="F11" s="625"/>
      <c r="G11" s="629"/>
      <c r="H11" s="629"/>
    </row>
    <row r="12" spans="2:8" ht="18.75" thickBot="1" x14ac:dyDescent="0.3">
      <c r="B12" s="478" t="s">
        <v>301</v>
      </c>
      <c r="C12" s="481"/>
      <c r="D12" s="485" t="s">
        <v>303</v>
      </c>
      <c r="F12" s="632" t="s">
        <v>304</v>
      </c>
      <c r="G12" s="626">
        <f>IF(C13=0,"",SUBTOTAL(5,Estimate!$J16,Estimate!$L16,Estimate!$M16))</f>
        <v>22.8</v>
      </c>
      <c r="H12" s="626">
        <f>IF(C13=0,"",SUBTOTAL(1,Estimate!$J16,Estimate!$L16,Estimate!$M16))</f>
        <v>27.394000000000002</v>
      </c>
    </row>
    <row r="13" spans="2:8" ht="18.75" thickBot="1" x14ac:dyDescent="0.3">
      <c r="B13" s="482" t="s">
        <v>292</v>
      </c>
      <c r="C13" s="510">
        <v>48000</v>
      </c>
      <c r="D13" s="509">
        <f>IF(num_of_devices&gt;0,(current_cost/1.05)/num_of_devices,0)</f>
        <v>45.714285714285708</v>
      </c>
      <c r="E13" s="488"/>
      <c r="F13" s="632"/>
      <c r="G13" s="626"/>
      <c r="H13" s="626"/>
    </row>
    <row r="14" spans="2:8" ht="18.75" thickBot="1" x14ac:dyDescent="0.3">
      <c r="E14" s="488"/>
      <c r="F14" s="625" t="s">
        <v>289</v>
      </c>
      <c r="G14" s="627">
        <f>IF(C13=0,"",SUBTOTAL(4,Estimate!$J29,Estimate!$L29,Estimate!$M29))</f>
        <v>22.914285714285707</v>
      </c>
      <c r="H14" s="627">
        <f>IF(C13=0,"",SUBTOTAL(1,Estimate!$J29,Estimate!$L29,Estimate!$M29))</f>
        <v>18.320285714285706</v>
      </c>
    </row>
    <row r="15" spans="2:8" ht="18.75" thickBot="1" x14ac:dyDescent="0.3">
      <c r="B15" s="479" t="s">
        <v>287</v>
      </c>
      <c r="C15" s="491"/>
      <c r="E15" s="488"/>
      <c r="F15" s="625"/>
      <c r="G15" s="627"/>
      <c r="H15" s="627"/>
    </row>
    <row r="16" spans="2:8" x14ac:dyDescent="0.25">
      <c r="B16" s="489" t="s">
        <v>1</v>
      </c>
      <c r="C16" s="484">
        <f>VLOOKUP(CONCATENATE($C$15,B16),avg_level_of_usage,4,FALSE)</f>
        <v>0</v>
      </c>
      <c r="D16" s="484" t="str">
        <f>VLOOKUP(CONCATENATE($C$15,B16),avg_level_of_usage,5,FALSE)</f>
        <v>Min</v>
      </c>
      <c r="E16" s="488"/>
      <c r="F16" s="632" t="s">
        <v>22</v>
      </c>
      <c r="G16" s="628">
        <f>IF(C13=0,"",SUBTOTAL(4,Estimate!$J31,Estimate!$L31,Estimate!$M31))</f>
        <v>0.50124999999999997</v>
      </c>
      <c r="H16" s="628">
        <f>IF(C13=0,"",SUBTOTAL(1,Estimate!$J31,Estimate!$L31,Estimate!$M31))</f>
        <v>0.40075624999999998</v>
      </c>
    </row>
    <row r="17" spans="2:8" x14ac:dyDescent="0.25">
      <c r="B17" s="489" t="s">
        <v>260</v>
      </c>
      <c r="C17" s="484">
        <f>VLOOKUP(CONCATENATE($C$15,B17),avg_level_of_usage,4,FALSE)</f>
        <v>0</v>
      </c>
      <c r="D17" s="484" t="str">
        <f>VLOOKUP(CONCATENATE($C$15,B17),avg_level_of_usage,5,FALSE)</f>
        <v>Min</v>
      </c>
      <c r="E17" s="488"/>
      <c r="F17" s="632"/>
      <c r="G17" s="628"/>
      <c r="H17" s="628"/>
    </row>
    <row r="18" spans="2:8" x14ac:dyDescent="0.25">
      <c r="B18" s="489" t="s">
        <v>261</v>
      </c>
      <c r="C18" s="490">
        <f>VLOOKUP(CONCATENATE($C$15,B18),avg_level_of_usage,4,FALSE)</f>
        <v>0</v>
      </c>
      <c r="D18" s="484" t="str">
        <f>VLOOKUP(CONCATENATE($C$15,B18),avg_level_of_usage,5,FALSE)</f>
        <v>MB</v>
      </c>
      <c r="E18" s="488"/>
      <c r="F18" s="625" t="s">
        <v>305</v>
      </c>
      <c r="G18" s="629">
        <f>IF(C13=0,"",SUBTOTAL(4,Estimate!$J30,Estimate!$L30,Estimate!$M30))</f>
        <v>274971.42857142852</v>
      </c>
      <c r="H18" s="629">
        <f>IF(C13=0,"",SUBTOTAL(1,Estimate!$J30,Estimate!$L30,Estimate!$M30))</f>
        <v>219843.42857142855</v>
      </c>
    </row>
    <row r="19" spans="2:8" x14ac:dyDescent="0.25">
      <c r="B19" s="489" t="s">
        <v>0</v>
      </c>
      <c r="C19" s="490">
        <f>VLOOKUP(CONCATENATE($C$15,B19),avg_level_of_usage,4,FALSE)</f>
        <v>0</v>
      </c>
      <c r="D19" s="484" t="str">
        <f>VLOOKUP(CONCATENATE($C$15,B19),avg_level_of_usage,5,FALSE)</f>
        <v>GB</v>
      </c>
      <c r="E19" s="488"/>
      <c r="F19" s="625"/>
      <c r="G19" s="629"/>
      <c r="H19" s="629"/>
    </row>
    <row r="20" spans="2:8" x14ac:dyDescent="0.25">
      <c r="E20" s="488"/>
    </row>
    <row r="21" spans="2:8" x14ac:dyDescent="0.25">
      <c r="B21" s="613" t="s">
        <v>337</v>
      </c>
      <c r="C21" s="502"/>
      <c r="F21" s="512" t="s">
        <v>302</v>
      </c>
    </row>
    <row r="24" spans="2:8" x14ac:dyDescent="0.25">
      <c r="B24" s="514"/>
    </row>
    <row r="25" spans="2:8" x14ac:dyDescent="0.25">
      <c r="B25"/>
    </row>
    <row r="26" spans="2:8" x14ac:dyDescent="0.25">
      <c r="B26"/>
    </row>
    <row r="27" spans="2:8" x14ac:dyDescent="0.25">
      <c r="B27"/>
    </row>
  </sheetData>
  <sheetProtection algorithmName="SHA-512" hashValue="EGgwLpfv8BTkHxhg9AXxxT0cgFlGMwdPxGxifF40z7/GOCOJk5EatG22yRo7FM1ys7cFKCR9nFgox1BpyqaYMQ==" saltValue="ly+IQXDSljmReciFZhROjg==" spinCount="100000" sheet="1" selectLockedCells="1"/>
  <mergeCells count="18">
    <mergeCell ref="B1:H1"/>
    <mergeCell ref="F4:H6"/>
    <mergeCell ref="F12:F13"/>
    <mergeCell ref="F14:F15"/>
    <mergeCell ref="F16:F17"/>
    <mergeCell ref="F10:F11"/>
    <mergeCell ref="G10:G11"/>
    <mergeCell ref="H10:H11"/>
    <mergeCell ref="B2:C2"/>
    <mergeCell ref="F18:F19"/>
    <mergeCell ref="H12:H13"/>
    <mergeCell ref="G12:G13"/>
    <mergeCell ref="H14:H15"/>
    <mergeCell ref="G14:G15"/>
    <mergeCell ref="H16:H17"/>
    <mergeCell ref="G16:G17"/>
    <mergeCell ref="H18:H19"/>
    <mergeCell ref="G18:G19"/>
  </mergeCells>
  <conditionalFormatting sqref="C11">
    <cfRule type="expression" dxfId="36" priority="1">
      <formula>$C$11&lt;&gt;1</formula>
    </cfRule>
  </conditionalFormatting>
  <conditionalFormatting sqref="F4">
    <cfRule type="expression" dxfId="35" priority="128" stopIfTrue="1">
      <formula>$F$7=""</formula>
    </cfRule>
    <cfRule type="expression" dxfId="34" priority="129">
      <formula>$F$7=0</formula>
    </cfRule>
    <cfRule type="expression" dxfId="33" priority="130">
      <formula>$F$7=1</formula>
    </cfRule>
    <cfRule type="expression" dxfId="32" priority="131">
      <formula>$F$7=2</formula>
    </cfRule>
  </conditionalFormatting>
  <dataValidations count="1">
    <dataValidation type="list" allowBlank="1" showInputMessage="1" showErrorMessage="1" sqref="C15">
      <formula1>"&lt;Select&gt;, Average, Below Average, Above Average, Heavy Data / Light Voice, Heavy Voice / Light Data, Heavy Voice / Heavy Data"</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4"/>
  <sheetViews>
    <sheetView showGridLines="0" zoomScale="80" zoomScaleNormal="80" workbookViewId="0">
      <selection activeCell="J11" sqref="J11"/>
    </sheetView>
  </sheetViews>
  <sheetFormatPr defaultColWidth="9.140625" defaultRowHeight="15" x14ac:dyDescent="0.25"/>
  <cols>
    <col min="1" max="1" width="9.140625" style="527"/>
    <col min="2" max="2" width="9.85546875" style="527" customWidth="1"/>
    <col min="3" max="3" width="22" style="527" customWidth="1"/>
    <col min="4" max="4" width="13.42578125" style="528" customWidth="1"/>
    <col min="5" max="5" width="17" style="527" customWidth="1"/>
    <col min="6" max="6" width="4.5703125" style="527" customWidth="1"/>
    <col min="7" max="7" width="8" style="527" customWidth="1"/>
    <col min="8" max="8" width="26.5703125" style="527" customWidth="1"/>
    <col min="9" max="9" width="22.5703125" style="527" customWidth="1"/>
    <col min="10" max="10" width="14.42578125" style="527" customWidth="1"/>
    <col min="11" max="11" width="12.5703125" style="527" customWidth="1"/>
    <col min="12" max="16384" width="9.140625" style="527"/>
  </cols>
  <sheetData>
    <row r="1" spans="1:11" ht="31.5" customHeight="1" x14ac:dyDescent="0.25">
      <c r="A1" s="550" t="s">
        <v>324</v>
      </c>
      <c r="B1" s="549"/>
      <c r="C1" s="549"/>
      <c r="D1" s="549"/>
      <c r="E1" s="549"/>
      <c r="F1" s="549"/>
      <c r="G1" s="548"/>
      <c r="H1" s="548"/>
      <c r="I1" s="548"/>
    </row>
    <row r="2" spans="1:11" s="535" customFormat="1" ht="15.75" thickBot="1" x14ac:dyDescent="0.3">
      <c r="D2" s="536"/>
    </row>
    <row r="3" spans="1:11" s="535" customFormat="1" ht="37.5" customHeight="1" x14ac:dyDescent="0.3">
      <c r="A3" s="638" t="s">
        <v>323</v>
      </c>
      <c r="B3" s="551" t="s">
        <v>312</v>
      </c>
      <c r="C3" s="552" t="s">
        <v>177</v>
      </c>
      <c r="D3" s="553" t="s">
        <v>314</v>
      </c>
      <c r="E3" s="554" t="s">
        <v>322</v>
      </c>
      <c r="F3" s="554"/>
      <c r="G3" s="555" t="s">
        <v>312</v>
      </c>
      <c r="H3" s="552" t="s">
        <v>321</v>
      </c>
      <c r="I3" s="553" t="s">
        <v>314</v>
      </c>
      <c r="J3" s="556" t="s">
        <v>320</v>
      </c>
    </row>
    <row r="4" spans="1:11" s="535" customFormat="1" ht="24.75" customHeight="1" x14ac:dyDescent="0.3">
      <c r="A4" s="639"/>
      <c r="B4" s="557">
        <v>1003</v>
      </c>
      <c r="C4" s="558" t="s">
        <v>104</v>
      </c>
      <c r="D4" s="559">
        <f>IF(SUM('Detailed Plan Information'!C6:C9)=0,0,'Detailed Plan Information'!C6/SUM('Detailed Plan Information'!C6:C9)*'Savings Calculator'!D9)</f>
        <v>700</v>
      </c>
      <c r="E4" s="560">
        <f>D4*100</f>
        <v>70000</v>
      </c>
      <c r="F4" s="561"/>
      <c r="G4" s="562">
        <v>1102</v>
      </c>
      <c r="H4" s="558" t="s">
        <v>3</v>
      </c>
      <c r="I4" s="559">
        <f>'Detailed Plan Information'!C16</f>
        <v>700</v>
      </c>
      <c r="J4" s="563">
        <f>ROUNDUP(I4*50/1024,0)</f>
        <v>35</v>
      </c>
    </row>
    <row r="5" spans="1:11" s="535" customFormat="1" ht="18.75" x14ac:dyDescent="0.3">
      <c r="A5" s="639"/>
      <c r="B5" s="564">
        <v>1004</v>
      </c>
      <c r="C5" s="565" t="s">
        <v>105</v>
      </c>
      <c r="D5" s="566">
        <f>IF(SUM('Detailed Plan Information'!C6:C9)=0,0,'Detailed Plan Information'!C7/SUM('Detailed Plan Information'!C6:C9)*'Savings Calculator'!D9)</f>
        <v>0</v>
      </c>
      <c r="E5" s="561">
        <f>D5*400</f>
        <v>0</v>
      </c>
      <c r="F5" s="561"/>
      <c r="G5" s="567">
        <v>1103</v>
      </c>
      <c r="H5" s="565" t="s">
        <v>4</v>
      </c>
      <c r="I5" s="566">
        <f>'Detailed Plan Information'!C17</f>
        <v>0</v>
      </c>
      <c r="J5" s="568">
        <f>ROUNDUP(I5*500/1024,0)</f>
        <v>0</v>
      </c>
    </row>
    <row r="6" spans="1:11" s="535" customFormat="1" ht="18.75" x14ac:dyDescent="0.3">
      <c r="A6" s="639"/>
      <c r="B6" s="557">
        <v>1005</v>
      </c>
      <c r="C6" s="558" t="s">
        <v>106</v>
      </c>
      <c r="D6" s="559">
        <f>IF(SUM('Detailed Plan Information'!C6:C9)=0,0,'Detailed Plan Information'!C8/SUM('Detailed Plan Information'!C6:C9)*'Savings Calculator'!D9)</f>
        <v>0</v>
      </c>
      <c r="E6" s="560">
        <f>900*D6</f>
        <v>0</v>
      </c>
      <c r="F6" s="561"/>
      <c r="G6" s="562">
        <v>1104</v>
      </c>
      <c r="H6" s="558" t="s">
        <v>5</v>
      </c>
      <c r="I6" s="559">
        <f>'Detailed Plan Information'!C18</f>
        <v>0</v>
      </c>
      <c r="J6" s="563">
        <f>ROUNDUP(I6*5,0)</f>
        <v>0</v>
      </c>
    </row>
    <row r="7" spans="1:11" s="535" customFormat="1" ht="18.75" x14ac:dyDescent="0.3">
      <c r="A7" s="639"/>
      <c r="B7" s="601">
        <v>1007</v>
      </c>
      <c r="C7" s="598" t="s">
        <v>8</v>
      </c>
      <c r="D7" s="599">
        <f>IF(SUM('Detailed Plan Information'!C6:C9)=0,0,'Detailed Plan Information'!C9/SUM('Detailed Plan Information'!C6:C9)*'Savings Calculator'!D9)</f>
        <v>0</v>
      </c>
      <c r="E7" s="602"/>
      <c r="F7" s="561"/>
      <c r="G7" s="597">
        <v>1106</v>
      </c>
      <c r="H7" s="598" t="s">
        <v>8</v>
      </c>
      <c r="I7" s="599">
        <f>'Detailed Plan Information'!C19</f>
        <v>0</v>
      </c>
      <c r="J7" s="600"/>
    </row>
    <row r="8" spans="1:11" s="535" customFormat="1" ht="19.5" thickBot="1" x14ac:dyDescent="0.35">
      <c r="A8" s="640"/>
      <c r="B8" s="569"/>
      <c r="C8" s="570" t="s">
        <v>308</v>
      </c>
      <c r="D8" s="571">
        <f>SUM(D4:D7)</f>
        <v>700</v>
      </c>
      <c r="E8" s="572">
        <f>SUM(E4:E7)</f>
        <v>70000</v>
      </c>
      <c r="F8" s="573"/>
      <c r="G8" s="574"/>
      <c r="H8" s="575" t="s">
        <v>319</v>
      </c>
      <c r="I8" s="571">
        <f>SUM(I4:I7)</f>
        <v>700</v>
      </c>
      <c r="J8" s="576">
        <f>SUM(J4:J7)</f>
        <v>35</v>
      </c>
    </row>
    <row r="9" spans="1:11" s="535" customFormat="1" ht="15.75" thickBot="1" x14ac:dyDescent="0.3">
      <c r="B9" s="539"/>
      <c r="C9" s="539"/>
      <c r="D9" s="531"/>
      <c r="E9" s="539"/>
      <c r="F9" s="539"/>
    </row>
    <row r="10" spans="1:11" s="535" customFormat="1" ht="36" customHeight="1" x14ac:dyDescent="0.3">
      <c r="A10" s="635" t="s">
        <v>318</v>
      </c>
      <c r="B10" s="551" t="s">
        <v>312</v>
      </c>
      <c r="C10" s="577" t="s">
        <v>317</v>
      </c>
      <c r="D10" s="553" t="s">
        <v>310</v>
      </c>
      <c r="E10" s="556" t="s">
        <v>316</v>
      </c>
      <c r="F10" s="532"/>
      <c r="G10" s="644" t="s">
        <v>335</v>
      </c>
      <c r="H10" s="579" t="s">
        <v>334</v>
      </c>
      <c r="I10" s="580" t="s">
        <v>315</v>
      </c>
      <c r="J10" s="581" t="s">
        <v>314</v>
      </c>
    </row>
    <row r="11" spans="1:11" s="535" customFormat="1" ht="18.75" x14ac:dyDescent="0.3">
      <c r="A11" s="636"/>
      <c r="B11" s="557">
        <v>1003</v>
      </c>
      <c r="C11" s="558" t="s">
        <v>104</v>
      </c>
      <c r="D11" s="559">
        <f>IF(SUM('Detailed Plan Information'!C6:C9)=0,0,'Detailed Plan Information'!C6/SUM('Detailed Plan Information'!C6:C9)*'Savings Calculator'!D8)</f>
        <v>100</v>
      </c>
      <c r="E11" s="563">
        <f>D11*100</f>
        <v>10000</v>
      </c>
      <c r="F11" s="534"/>
      <c r="G11" s="645"/>
      <c r="H11" s="582">
        <v>1003</v>
      </c>
      <c r="I11" s="583" t="s">
        <v>104</v>
      </c>
      <c r="J11" s="584">
        <f>D11+D4</f>
        <v>800</v>
      </c>
    </row>
    <row r="12" spans="1:11" s="535" customFormat="1" ht="18.75" x14ac:dyDescent="0.3">
      <c r="A12" s="636"/>
      <c r="B12" s="564">
        <v>1004</v>
      </c>
      <c r="C12" s="565" t="s">
        <v>105</v>
      </c>
      <c r="D12" s="566">
        <f>IF(SUM('Detailed Plan Information'!C6:C9)=0,0,'Detailed Plan Information'!C7/SUM('Detailed Plan Information'!C6:C9)*'Savings Calculator'!D8)</f>
        <v>0</v>
      </c>
      <c r="E12" s="568">
        <f>D12*400</f>
        <v>0</v>
      </c>
      <c r="F12" s="534"/>
      <c r="G12" s="645"/>
      <c r="H12" s="585">
        <v>1004</v>
      </c>
      <c r="I12" s="586" t="s">
        <v>105</v>
      </c>
      <c r="J12" s="587">
        <f>D12+D5</f>
        <v>0</v>
      </c>
    </row>
    <row r="13" spans="1:11" s="535" customFormat="1" ht="18.75" x14ac:dyDescent="0.3">
      <c r="A13" s="636"/>
      <c r="B13" s="557">
        <v>1005</v>
      </c>
      <c r="C13" s="558" t="s">
        <v>106</v>
      </c>
      <c r="D13" s="559">
        <f>IF(SUM('Detailed Plan Information'!C6:C9)=0,0,'Detailed Plan Information'!C8/SUM('Detailed Plan Information'!C6:C9)*'Savings Calculator'!D8)</f>
        <v>0</v>
      </c>
      <c r="E13" s="563">
        <f>900*D13</f>
        <v>0</v>
      </c>
      <c r="F13" s="534"/>
      <c r="G13" s="645"/>
      <c r="H13" s="582">
        <v>1005</v>
      </c>
      <c r="I13" s="583" t="s">
        <v>106</v>
      </c>
      <c r="J13" s="584">
        <f>D13+D6</f>
        <v>0</v>
      </c>
    </row>
    <row r="14" spans="1:11" s="535" customFormat="1" ht="18.75" x14ac:dyDescent="0.3">
      <c r="A14" s="636"/>
      <c r="B14" s="601">
        <v>1007</v>
      </c>
      <c r="C14" s="598" t="s">
        <v>8</v>
      </c>
      <c r="D14" s="599">
        <f>IF(SUM('Detailed Plan Information'!C6:C9)=0,0,'Detailed Plan Information'!C9/SUM('Detailed Plan Information'!C6:C9)*'Savings Calculator'!D8)</f>
        <v>0</v>
      </c>
      <c r="E14" s="600"/>
      <c r="F14" s="534"/>
      <c r="G14" s="645"/>
      <c r="H14" s="585">
        <v>1007</v>
      </c>
      <c r="I14" s="586" t="s">
        <v>8</v>
      </c>
      <c r="J14" s="588">
        <f>D14+D7</f>
        <v>0</v>
      </c>
    </row>
    <row r="15" spans="1:11" s="535" customFormat="1" ht="19.5" thickBot="1" x14ac:dyDescent="0.35">
      <c r="A15" s="637"/>
      <c r="B15" s="569"/>
      <c r="C15" s="570" t="s">
        <v>308</v>
      </c>
      <c r="D15" s="571">
        <f>SUM(D11:D14)</f>
        <v>100</v>
      </c>
      <c r="E15" s="576">
        <f>SUM(E11:E14)</f>
        <v>10000</v>
      </c>
      <c r="F15" s="533"/>
      <c r="G15" s="645"/>
      <c r="H15" s="582">
        <v>1102</v>
      </c>
      <c r="I15" s="583" t="s">
        <v>3</v>
      </c>
      <c r="J15" s="609">
        <f>I4</f>
        <v>700</v>
      </c>
      <c r="K15" s="540"/>
    </row>
    <row r="16" spans="1:11" s="535" customFormat="1" ht="19.5" thickBot="1" x14ac:dyDescent="0.35">
      <c r="B16" s="538"/>
      <c r="C16" s="541"/>
      <c r="D16" s="541"/>
      <c r="E16" s="537"/>
      <c r="F16" s="537"/>
      <c r="G16" s="645"/>
      <c r="H16" s="603">
        <v>1103</v>
      </c>
      <c r="I16" s="604" t="s">
        <v>4</v>
      </c>
      <c r="J16" s="605">
        <f>I5</f>
        <v>0</v>
      </c>
      <c r="K16" s="542"/>
    </row>
    <row r="17" spans="1:11" s="535" customFormat="1" ht="22.5" customHeight="1" x14ac:dyDescent="0.3">
      <c r="A17" s="641" t="s">
        <v>313</v>
      </c>
      <c r="B17" s="551" t="s">
        <v>312</v>
      </c>
      <c r="C17" s="552" t="s">
        <v>311</v>
      </c>
      <c r="D17" s="553" t="s">
        <v>310</v>
      </c>
      <c r="E17" s="556" t="s">
        <v>309</v>
      </c>
      <c r="F17" s="532"/>
      <c r="G17" s="645"/>
      <c r="H17" s="582">
        <v>1104</v>
      </c>
      <c r="I17" s="583" t="s">
        <v>5</v>
      </c>
      <c r="J17" s="584">
        <f>I6</f>
        <v>0</v>
      </c>
    </row>
    <row r="18" spans="1:11" s="535" customFormat="1" ht="16.5" customHeight="1" x14ac:dyDescent="0.3">
      <c r="A18" s="642"/>
      <c r="B18" s="562">
        <v>1202</v>
      </c>
      <c r="C18" s="558" t="s">
        <v>3</v>
      </c>
      <c r="D18" s="559">
        <f>'Detailed Plan Information'!C27</f>
        <v>0</v>
      </c>
      <c r="E18" s="563">
        <f>ROUNDUP(D18*50/1024,0)</f>
        <v>0</v>
      </c>
      <c r="F18" s="543"/>
      <c r="G18" s="645"/>
      <c r="H18" s="603">
        <v>1106</v>
      </c>
      <c r="I18" s="604" t="s">
        <v>8</v>
      </c>
      <c r="J18" s="605">
        <f>I7</f>
        <v>0</v>
      </c>
    </row>
    <row r="19" spans="1:11" s="535" customFormat="1" ht="16.5" customHeight="1" x14ac:dyDescent="0.3">
      <c r="A19" s="642"/>
      <c r="B19" s="567">
        <v>1203</v>
      </c>
      <c r="C19" s="565" t="s">
        <v>4</v>
      </c>
      <c r="D19" s="566">
        <f>'Detailed Plan Information'!C28</f>
        <v>0</v>
      </c>
      <c r="E19" s="568">
        <f>ROUNDUP(D19*500/1024,0)</f>
        <v>0</v>
      </c>
      <c r="F19" s="543"/>
      <c r="G19" s="645"/>
      <c r="H19" s="582">
        <v>1202</v>
      </c>
      <c r="I19" s="583" t="s">
        <v>3</v>
      </c>
      <c r="J19" s="584">
        <f>D18</f>
        <v>0</v>
      </c>
    </row>
    <row r="20" spans="1:11" s="535" customFormat="1" ht="16.5" customHeight="1" x14ac:dyDescent="0.3">
      <c r="A20" s="642"/>
      <c r="B20" s="557">
        <v>1204</v>
      </c>
      <c r="C20" s="558" t="s">
        <v>5</v>
      </c>
      <c r="D20" s="559">
        <f>'Detailed Plan Information'!C29</f>
        <v>0</v>
      </c>
      <c r="E20" s="563">
        <f>ROUNDUP(D20*5,0)</f>
        <v>0</v>
      </c>
      <c r="F20" s="543"/>
      <c r="G20" s="645"/>
      <c r="H20" s="603">
        <v>1203</v>
      </c>
      <c r="I20" s="604" t="s">
        <v>4</v>
      </c>
      <c r="J20" s="605">
        <f>D19</f>
        <v>0</v>
      </c>
    </row>
    <row r="21" spans="1:11" s="535" customFormat="1" ht="16.5" customHeight="1" x14ac:dyDescent="0.3">
      <c r="A21" s="642"/>
      <c r="B21" s="597">
        <v>1206</v>
      </c>
      <c r="C21" s="598" t="s">
        <v>8</v>
      </c>
      <c r="D21" s="599">
        <f>'Detailed Plan Information'!C30</f>
        <v>200</v>
      </c>
      <c r="E21" s="600"/>
      <c r="F21" s="543"/>
      <c r="G21" s="645"/>
      <c r="H21" s="610">
        <v>1204</v>
      </c>
      <c r="I21" s="611" t="s">
        <v>5</v>
      </c>
      <c r="J21" s="612">
        <f>D20</f>
        <v>0</v>
      </c>
    </row>
    <row r="22" spans="1:11" s="535" customFormat="1" ht="20.25" customHeight="1" thickBot="1" x14ac:dyDescent="0.35">
      <c r="A22" s="643"/>
      <c r="B22" s="578"/>
      <c r="C22" s="570" t="s">
        <v>308</v>
      </c>
      <c r="D22" s="571">
        <f>SUM(D18:D21)</f>
        <v>200</v>
      </c>
      <c r="E22" s="576">
        <f>SUM(E18:E21)</f>
        <v>0</v>
      </c>
      <c r="F22" s="529"/>
      <c r="G22" s="646"/>
      <c r="H22" s="606">
        <v>1206</v>
      </c>
      <c r="I22" s="607" t="s">
        <v>8</v>
      </c>
      <c r="J22" s="608">
        <f>D21</f>
        <v>200</v>
      </c>
    </row>
    <row r="23" spans="1:11" s="535" customFormat="1" x14ac:dyDescent="0.25">
      <c r="A23" s="545"/>
      <c r="C23" s="531"/>
      <c r="D23" s="530"/>
      <c r="E23" s="529"/>
      <c r="F23" s="529"/>
      <c r="G23" s="544"/>
      <c r="K23" s="543"/>
    </row>
    <row r="24" spans="1:11" x14ac:dyDescent="0.25">
      <c r="G24" s="546"/>
      <c r="H24" s="537"/>
      <c r="I24" s="547"/>
      <c r="J24" s="543"/>
    </row>
  </sheetData>
  <sheetProtection algorithmName="SHA-512" hashValue="zZlpGZAq955dppgVe8X60WfnhgPoowtqTcJ1/8gjb170lBUc9GjJAmTy+sjzfWQn3ESUQLW6gY0C9F3qmaUOsQ==" saltValue="h9Y26kp7feVwWVnhRfgUcg==" spinCount="100000" sheet="1" objects="1" scenarios="1"/>
  <mergeCells count="4">
    <mergeCell ref="A10:A15"/>
    <mergeCell ref="A3:A8"/>
    <mergeCell ref="A17:A22"/>
    <mergeCell ref="G10:G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1"/>
    <pageSetUpPr fitToPage="1"/>
  </sheetPr>
  <dimension ref="A1:V35"/>
  <sheetViews>
    <sheetView showGridLines="0" topLeftCell="A10" zoomScaleNormal="100" workbookViewId="0">
      <selection activeCell="H13" sqref="H13"/>
    </sheetView>
  </sheetViews>
  <sheetFormatPr defaultRowHeight="15" x14ac:dyDescent="0.25"/>
  <cols>
    <col min="2" max="2" width="22.28515625" customWidth="1"/>
    <col min="3" max="3" width="11.28515625" customWidth="1"/>
    <col min="4" max="5" width="10.5703125" customWidth="1"/>
    <col min="6" max="6" width="11.140625" customWidth="1"/>
    <col min="7" max="7" width="6.7109375" customWidth="1"/>
    <col min="8" max="8" width="7.28515625" customWidth="1"/>
  </cols>
  <sheetData>
    <row r="1" spans="1:22" ht="15.75" thickBot="1" x14ac:dyDescent="0.3">
      <c r="A1" s="455" t="s">
        <v>210</v>
      </c>
      <c r="B1" s="455" t="s">
        <v>208</v>
      </c>
      <c r="C1" s="455" t="s">
        <v>208</v>
      </c>
      <c r="D1" s="455" t="s">
        <v>208</v>
      </c>
      <c r="E1" s="455" t="s">
        <v>208</v>
      </c>
      <c r="F1" s="455" t="s">
        <v>208</v>
      </c>
      <c r="G1" s="61"/>
      <c r="H1" s="61"/>
    </row>
    <row r="2" spans="1:22" ht="15.75" thickBot="1" x14ac:dyDescent="0.3">
      <c r="A2" s="455" t="s">
        <v>216</v>
      </c>
      <c r="B2" s="647" t="s">
        <v>338</v>
      </c>
      <c r="C2" s="648"/>
      <c r="D2" s="648"/>
      <c r="E2" s="649"/>
      <c r="F2" s="455" t="s">
        <v>208</v>
      </c>
      <c r="G2" s="61"/>
      <c r="H2" s="61"/>
    </row>
    <row r="3" spans="1:22" ht="15.75" thickBot="1" x14ac:dyDescent="0.3">
      <c r="A3" s="455"/>
      <c r="B3" s="455" t="s">
        <v>208</v>
      </c>
      <c r="C3" s="455" t="s">
        <v>208</v>
      </c>
      <c r="D3" s="455" t="s">
        <v>208</v>
      </c>
      <c r="E3" s="455" t="s">
        <v>208</v>
      </c>
      <c r="F3" s="455" t="s">
        <v>208</v>
      </c>
      <c r="G3" s="61"/>
      <c r="H3" s="61"/>
    </row>
    <row r="4" spans="1:22" ht="15.75" x14ac:dyDescent="0.25">
      <c r="A4" s="144" t="s">
        <v>181</v>
      </c>
      <c r="B4" s="62" t="s">
        <v>33</v>
      </c>
      <c r="C4" s="63" t="s">
        <v>6</v>
      </c>
      <c r="D4" s="64" t="s">
        <v>13</v>
      </c>
      <c r="E4" s="65" t="s">
        <v>7</v>
      </c>
      <c r="F4" s="66" t="s">
        <v>14</v>
      </c>
      <c r="G4" s="61"/>
      <c r="H4" s="61"/>
    </row>
    <row r="5" spans="1:22" x14ac:dyDescent="0.25">
      <c r="A5" s="147">
        <v>1000</v>
      </c>
      <c r="B5" s="67" t="s">
        <v>112</v>
      </c>
      <c r="C5" s="614">
        <v>6.47</v>
      </c>
      <c r="D5" s="614">
        <v>9.14</v>
      </c>
      <c r="E5" s="614">
        <v>4.09</v>
      </c>
      <c r="F5" s="55">
        <v>5.49</v>
      </c>
      <c r="G5" s="61"/>
      <c r="H5" s="61"/>
    </row>
    <row r="6" spans="1:22" x14ac:dyDescent="0.25">
      <c r="A6" s="148">
        <v>1001</v>
      </c>
      <c r="B6" s="67" t="s">
        <v>188</v>
      </c>
      <c r="C6" s="614">
        <v>0.09</v>
      </c>
      <c r="D6" s="614">
        <v>0.09</v>
      </c>
      <c r="E6" s="614">
        <v>0.05</v>
      </c>
      <c r="F6" s="55">
        <v>0.09</v>
      </c>
      <c r="G6" s="61"/>
      <c r="H6" s="61"/>
    </row>
    <row r="7" spans="1:22" s="432" customFormat="1" x14ac:dyDescent="0.25">
      <c r="A7" s="148">
        <v>1002</v>
      </c>
      <c r="B7" s="67" t="s">
        <v>107</v>
      </c>
      <c r="C7" s="614">
        <v>0.35</v>
      </c>
      <c r="D7" s="614">
        <v>0.2</v>
      </c>
      <c r="E7" s="614">
        <v>0.2</v>
      </c>
      <c r="F7" s="55">
        <v>0.1</v>
      </c>
      <c r="G7" s="61"/>
      <c r="H7" s="61"/>
      <c r="K7"/>
      <c r="L7"/>
      <c r="M7"/>
      <c r="N7"/>
      <c r="O7"/>
      <c r="P7"/>
      <c r="Q7"/>
      <c r="R7"/>
      <c r="S7"/>
      <c r="T7"/>
      <c r="U7"/>
      <c r="V7"/>
    </row>
    <row r="8" spans="1:22" x14ac:dyDescent="0.25">
      <c r="A8" s="148">
        <v>1003</v>
      </c>
      <c r="B8" s="67" t="s">
        <v>104</v>
      </c>
      <c r="C8" s="614">
        <f>IF((voice_only_devices+smartphone_devices)&gt;=1000,16.99,19.99)</f>
        <v>19.989999999999998</v>
      </c>
      <c r="D8" s="614">
        <v>13.1</v>
      </c>
      <c r="E8" s="614">
        <v>14.75</v>
      </c>
      <c r="F8" s="55">
        <f>IF((voice_only_devices+smartphone_devices)&gt;=10000,10,19.99)</f>
        <v>19.989999999999998</v>
      </c>
    </row>
    <row r="9" spans="1:22" x14ac:dyDescent="0.25">
      <c r="A9" s="148">
        <v>1004</v>
      </c>
      <c r="B9" s="67" t="s">
        <v>105</v>
      </c>
      <c r="C9" s="614">
        <f>IF((voice_only_devices+smartphone_devices)&gt;=3500,19,IF((voice_only_devices+smartphone_devices)&gt;=1000,20,22.99))</f>
        <v>22.99</v>
      </c>
      <c r="D9" s="614">
        <v>13.1</v>
      </c>
      <c r="E9" s="614">
        <v>22.95</v>
      </c>
      <c r="F9" s="55">
        <f>IF((voice_only_devices+smartphone_devices)&gt;=4160,19,22.99)</f>
        <v>22.99</v>
      </c>
    </row>
    <row r="10" spans="1:22" x14ac:dyDescent="0.25">
      <c r="A10" s="148">
        <v>1005</v>
      </c>
      <c r="B10" s="67" t="s">
        <v>106</v>
      </c>
      <c r="C10" s="614">
        <f>IF((voice_only_devices+smartphone_devices)&gt;=1500,27.99,37.99)</f>
        <v>37.99</v>
      </c>
      <c r="D10" s="614">
        <v>13.1</v>
      </c>
      <c r="E10" s="614">
        <v>34.43</v>
      </c>
      <c r="F10" s="55">
        <v>37.99</v>
      </c>
      <c r="G10" s="61"/>
      <c r="H10" s="61"/>
    </row>
    <row r="11" spans="1:22" x14ac:dyDescent="0.25">
      <c r="A11" s="148">
        <v>1007</v>
      </c>
      <c r="B11" s="67" t="s">
        <v>8</v>
      </c>
      <c r="C11" s="614">
        <v>69.989999999999995</v>
      </c>
      <c r="D11" s="614">
        <v>20.100000000000001</v>
      </c>
      <c r="E11" s="614">
        <v>23.78</v>
      </c>
      <c r="F11" s="55">
        <v>52.49</v>
      </c>
      <c r="G11" s="61"/>
      <c r="H11" s="61"/>
    </row>
    <row r="12" spans="1:22" ht="15.75" thickBot="1" x14ac:dyDescent="0.3">
      <c r="A12" s="149">
        <v>1006</v>
      </c>
      <c r="B12" s="73" t="s">
        <v>43</v>
      </c>
      <c r="C12" s="615">
        <v>0.25</v>
      </c>
      <c r="D12" s="615">
        <v>0.05</v>
      </c>
      <c r="E12" s="615">
        <v>0.1</v>
      </c>
      <c r="F12" s="616">
        <v>0.25</v>
      </c>
      <c r="G12" s="61"/>
      <c r="H12" s="61"/>
    </row>
    <row r="13" spans="1:22" ht="15.75" thickBot="1" x14ac:dyDescent="0.3">
      <c r="A13" s="455" t="s">
        <v>213</v>
      </c>
      <c r="B13" s="455" t="s">
        <v>208</v>
      </c>
      <c r="C13" s="455" t="s">
        <v>208</v>
      </c>
      <c r="D13" s="455" t="s">
        <v>208</v>
      </c>
      <c r="E13" s="455" t="s">
        <v>208</v>
      </c>
      <c r="F13" s="455" t="s">
        <v>208</v>
      </c>
      <c r="G13" s="61"/>
      <c r="H13" s="61"/>
    </row>
    <row r="14" spans="1:22" ht="16.5" thickBot="1" x14ac:dyDescent="0.3">
      <c r="A14" s="145" t="s">
        <v>181</v>
      </c>
      <c r="B14" s="62" t="s">
        <v>51</v>
      </c>
      <c r="C14" s="63" t="s">
        <v>6</v>
      </c>
      <c r="D14" s="64" t="s">
        <v>13</v>
      </c>
      <c r="E14" s="65" t="s">
        <v>7</v>
      </c>
      <c r="F14" s="66" t="s">
        <v>14</v>
      </c>
      <c r="G14" s="61"/>
      <c r="H14" s="61"/>
    </row>
    <row r="15" spans="1:22" x14ac:dyDescent="0.25">
      <c r="A15" s="143">
        <v>1100</v>
      </c>
      <c r="B15" s="67" t="s">
        <v>112</v>
      </c>
      <c r="C15" s="614">
        <v>2.99</v>
      </c>
      <c r="D15" s="614">
        <v>0</v>
      </c>
      <c r="E15" s="614">
        <v>0</v>
      </c>
      <c r="F15" s="55">
        <v>20</v>
      </c>
      <c r="G15" s="61"/>
      <c r="H15" s="61"/>
    </row>
    <row r="16" spans="1:22" x14ac:dyDescent="0.25">
      <c r="A16" s="148">
        <v>1101</v>
      </c>
      <c r="B16" s="67" t="s">
        <v>108</v>
      </c>
      <c r="C16" s="614">
        <v>0.3</v>
      </c>
      <c r="D16" s="614">
        <v>2.02</v>
      </c>
      <c r="E16" s="614">
        <v>1.99</v>
      </c>
      <c r="F16" s="55">
        <v>0.5</v>
      </c>
      <c r="G16" s="61"/>
      <c r="H16" s="61"/>
    </row>
    <row r="17" spans="1:8" x14ac:dyDescent="0.25">
      <c r="A17" s="148">
        <v>1102</v>
      </c>
      <c r="B17" s="67" t="s">
        <v>3</v>
      </c>
      <c r="C17" s="614">
        <f>IF((voice_only_devices+smartphone_devices)&gt;=500,7,IF((voice_only_devices+smartphone_devices)&gt;=100,16,18))</f>
        <v>7</v>
      </c>
      <c r="D17" s="617">
        <f>20.15-D9</f>
        <v>7.0499999999999989</v>
      </c>
      <c r="E17" s="617">
        <v>10</v>
      </c>
      <c r="F17" s="618">
        <v>17</v>
      </c>
      <c r="G17" s="61"/>
      <c r="H17" s="61"/>
    </row>
    <row r="18" spans="1:8" x14ac:dyDescent="0.25">
      <c r="A18" s="148">
        <v>1103</v>
      </c>
      <c r="B18" s="67" t="s">
        <v>4</v>
      </c>
      <c r="C18" s="617">
        <v>19</v>
      </c>
      <c r="D18" s="617">
        <f>20.15-D10</f>
        <v>7.0499999999999989</v>
      </c>
      <c r="E18" s="617">
        <v>10</v>
      </c>
      <c r="F18" s="618">
        <v>19</v>
      </c>
      <c r="G18" s="61"/>
      <c r="H18" s="61"/>
    </row>
    <row r="19" spans="1:8" x14ac:dyDescent="0.25">
      <c r="A19" s="148">
        <v>1104</v>
      </c>
      <c r="B19" s="67" t="s">
        <v>5</v>
      </c>
      <c r="C19" s="614">
        <f>IF((voice_only_devices+smartphone_devices)&gt;=151,18,20)</f>
        <v>18</v>
      </c>
      <c r="D19" s="617">
        <f>(21.66+23.17)/2-D10</f>
        <v>9.3149999999999995</v>
      </c>
      <c r="E19" s="617">
        <v>20</v>
      </c>
      <c r="F19" s="618">
        <v>20</v>
      </c>
      <c r="G19" s="61"/>
      <c r="H19" s="61"/>
    </row>
    <row r="20" spans="1:8" x14ac:dyDescent="0.25">
      <c r="A20" s="148">
        <v>1106</v>
      </c>
      <c r="B20" s="67" t="s">
        <v>230</v>
      </c>
      <c r="C20" s="614">
        <f>IF((voice_only_devices+smartphone_devices)&gt;=10000,18,IF((voice_only_devices+smartphone_devices)&gt;=4000,20,23))</f>
        <v>23</v>
      </c>
      <c r="D20" s="617">
        <f>25.14-D8</f>
        <v>12.040000000000001</v>
      </c>
      <c r="E20" s="617">
        <f>24.6</f>
        <v>24.6</v>
      </c>
      <c r="F20" s="618">
        <f>IF((voice_only_devices+smartphone_devices)&gt;=4000,20,23)</f>
        <v>23</v>
      </c>
      <c r="G20" s="61"/>
      <c r="H20" s="61"/>
    </row>
    <row r="21" spans="1:8" x14ac:dyDescent="0.25">
      <c r="A21" s="148">
        <v>1105</v>
      </c>
      <c r="B21" s="67" t="s">
        <v>67</v>
      </c>
      <c r="C21" s="617">
        <v>10</v>
      </c>
      <c r="D21" s="617">
        <v>20</v>
      </c>
      <c r="E21" s="617">
        <f>0.03*1024</f>
        <v>30.72</v>
      </c>
      <c r="F21" s="618">
        <v>51.2</v>
      </c>
      <c r="G21" s="61"/>
      <c r="H21" s="61"/>
    </row>
    <row r="22" spans="1:8" ht="15.75" thickBot="1" x14ac:dyDescent="0.3">
      <c r="A22" s="149">
        <v>3000</v>
      </c>
      <c r="B22" s="73" t="s">
        <v>2</v>
      </c>
      <c r="C22" s="619">
        <v>4</v>
      </c>
      <c r="D22" s="619">
        <v>7.05</v>
      </c>
      <c r="E22" s="619">
        <v>8.19</v>
      </c>
      <c r="F22" s="620">
        <v>4</v>
      </c>
      <c r="G22" s="61"/>
      <c r="H22" s="61"/>
    </row>
    <row r="23" spans="1:8" ht="15.75" thickBot="1" x14ac:dyDescent="0.3">
      <c r="A23" s="455" t="s">
        <v>214</v>
      </c>
      <c r="B23" s="455" t="s">
        <v>208</v>
      </c>
      <c r="C23" s="455" t="s">
        <v>208</v>
      </c>
      <c r="D23" s="455" t="s">
        <v>208</v>
      </c>
      <c r="E23" s="455" t="s">
        <v>208</v>
      </c>
      <c r="F23" s="455" t="s">
        <v>208</v>
      </c>
      <c r="G23" s="61"/>
      <c r="H23" s="61"/>
    </row>
    <row r="24" spans="1:8" ht="16.5" thickBot="1" x14ac:dyDescent="0.3">
      <c r="A24" s="146" t="s">
        <v>181</v>
      </c>
      <c r="B24" s="62" t="s">
        <v>80</v>
      </c>
      <c r="C24" s="63" t="s">
        <v>6</v>
      </c>
      <c r="D24" s="64" t="s">
        <v>13</v>
      </c>
      <c r="E24" s="65" t="s">
        <v>7</v>
      </c>
      <c r="F24" s="66" t="s">
        <v>14</v>
      </c>
      <c r="G24" s="61"/>
      <c r="H24" s="61"/>
    </row>
    <row r="25" spans="1:8" x14ac:dyDescent="0.25">
      <c r="A25" s="143">
        <v>1200</v>
      </c>
      <c r="B25" s="67" t="s">
        <v>112</v>
      </c>
      <c r="C25" s="614">
        <v>2.99</v>
      </c>
      <c r="D25" s="614">
        <v>29.99</v>
      </c>
      <c r="E25" s="614">
        <v>0</v>
      </c>
      <c r="F25" s="55">
        <v>30</v>
      </c>
      <c r="G25" s="61"/>
      <c r="H25" s="78"/>
    </row>
    <row r="26" spans="1:8" ht="14.45" customHeight="1" x14ac:dyDescent="0.25">
      <c r="A26" s="148">
        <v>1201</v>
      </c>
      <c r="B26" s="67" t="s">
        <v>108</v>
      </c>
      <c r="C26" s="614">
        <v>0.3</v>
      </c>
      <c r="D26" s="614">
        <v>0.05</v>
      </c>
      <c r="E26" s="614">
        <v>1.99</v>
      </c>
      <c r="F26" s="55">
        <v>0.05</v>
      </c>
      <c r="G26" s="61"/>
      <c r="H26" s="61"/>
    </row>
    <row r="27" spans="1:8" ht="14.45" customHeight="1" x14ac:dyDescent="0.25">
      <c r="A27" s="148">
        <v>1202</v>
      </c>
      <c r="B27" s="67" t="s">
        <v>3</v>
      </c>
      <c r="C27" s="617">
        <v>29.99</v>
      </c>
      <c r="D27" s="617">
        <v>27.2</v>
      </c>
      <c r="E27" s="617">
        <v>20</v>
      </c>
      <c r="F27" s="618">
        <v>25</v>
      </c>
      <c r="G27" s="61"/>
      <c r="H27" s="61"/>
    </row>
    <row r="28" spans="1:8" ht="14.45" customHeight="1" x14ac:dyDescent="0.25">
      <c r="A28" s="148">
        <v>1203</v>
      </c>
      <c r="B28" s="67" t="s">
        <v>4</v>
      </c>
      <c r="C28" s="617">
        <f>IF(data_only_devices&gt;=500,25.57,30.99)</f>
        <v>30.99</v>
      </c>
      <c r="D28" s="617">
        <v>27.2</v>
      </c>
      <c r="E28" s="617">
        <v>20</v>
      </c>
      <c r="F28" s="618">
        <v>30</v>
      </c>
      <c r="G28" s="61"/>
      <c r="H28" s="61"/>
    </row>
    <row r="29" spans="1:8" ht="14.45" customHeight="1" x14ac:dyDescent="0.25">
      <c r="A29" s="148">
        <v>1204</v>
      </c>
      <c r="B29" s="67" t="s">
        <v>5</v>
      </c>
      <c r="C29" s="617">
        <f>IF(data_only_devices&gt;=100,27.99,31.99)</f>
        <v>27.99</v>
      </c>
      <c r="D29" s="617">
        <v>27.2</v>
      </c>
      <c r="E29" s="617">
        <v>20</v>
      </c>
      <c r="F29" s="618">
        <f>IF(data_only_devices&gt;=1250,28,31.99)</f>
        <v>31.99</v>
      </c>
      <c r="G29" s="61"/>
      <c r="H29" s="61"/>
    </row>
    <row r="30" spans="1:8" ht="14.45" customHeight="1" x14ac:dyDescent="0.25">
      <c r="A30" s="148">
        <v>1206</v>
      </c>
      <c r="B30" s="67" t="s">
        <v>230</v>
      </c>
      <c r="C30" s="617">
        <f>IF((data_only_devices)&gt;=10000,26.99,IF((data_only_devices)&gt;=151,27.99,34.99))</f>
        <v>27.99</v>
      </c>
      <c r="D30" s="617">
        <v>27.2</v>
      </c>
      <c r="E30" s="617">
        <v>36.9</v>
      </c>
      <c r="F30" s="618">
        <f>IF((data_only_devices)&gt;=1000,29.99,34.99)</f>
        <v>34.99</v>
      </c>
      <c r="G30" s="61"/>
      <c r="H30" s="61"/>
    </row>
    <row r="31" spans="1:8" ht="15" customHeight="1" thickBot="1" x14ac:dyDescent="0.3">
      <c r="A31" s="149">
        <v>1205</v>
      </c>
      <c r="B31" s="73" t="s">
        <v>67</v>
      </c>
      <c r="C31" s="619">
        <v>10</v>
      </c>
      <c r="D31" s="619">
        <v>5</v>
      </c>
      <c r="E31" s="619">
        <v>5</v>
      </c>
      <c r="F31" s="620">
        <v>51.2</v>
      </c>
      <c r="G31" s="61"/>
      <c r="H31" s="61"/>
    </row>
    <row r="32" spans="1:8" x14ac:dyDescent="0.25">
      <c r="A32" s="455" t="s">
        <v>215</v>
      </c>
      <c r="B32" s="455" t="s">
        <v>208</v>
      </c>
      <c r="C32" s="455" t="s">
        <v>208</v>
      </c>
      <c r="D32" s="455" t="s">
        <v>208</v>
      </c>
      <c r="E32" s="455" t="s">
        <v>208</v>
      </c>
      <c r="F32" s="455" t="s">
        <v>208</v>
      </c>
      <c r="G32" s="61"/>
      <c r="H32" s="61"/>
    </row>
    <row r="33" spans="1:6" ht="56.45" customHeight="1" x14ac:dyDescent="0.25">
      <c r="A33" s="650" t="s">
        <v>339</v>
      </c>
      <c r="B33" s="650"/>
      <c r="C33" s="650"/>
      <c r="D33" s="650"/>
      <c r="E33" s="650"/>
      <c r="F33" s="650"/>
    </row>
    <row r="35" spans="1:6" x14ac:dyDescent="0.25">
      <c r="A35" t="s">
        <v>340</v>
      </c>
    </row>
  </sheetData>
  <scenarios current="0" show="0">
    <scenario name="asd" count="1" user="test" comment="Created by test on 7/3/2013">
      <inputCells r="H25" val="50" numFmtId="167"/>
    </scenario>
  </scenarios>
  <mergeCells count="2">
    <mergeCell ref="B2:E2"/>
    <mergeCell ref="A33:F33"/>
  </mergeCells>
  <pageMargins left="0.7" right="0.7" top="0.75" bottom="0.75" header="0.3" footer="0.3"/>
  <pageSetup scale="9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O34"/>
  <sheetViews>
    <sheetView showGridLines="0" showRowColHeaders="0" topLeftCell="A4" zoomScaleNormal="100" workbookViewId="0">
      <selection activeCell="H13" sqref="H13"/>
    </sheetView>
  </sheetViews>
  <sheetFormatPr defaultColWidth="9.140625" defaultRowHeight="15" x14ac:dyDescent="0.25"/>
  <cols>
    <col min="1" max="1" width="5.85546875" style="3" customWidth="1"/>
    <col min="2" max="2" width="27.85546875" style="5" bestFit="1" customWidth="1"/>
    <col min="3" max="6" width="13.85546875" style="7" customWidth="1"/>
    <col min="7" max="7" width="9.7109375" style="3" customWidth="1"/>
    <col min="8" max="16384" width="9.140625" style="3"/>
  </cols>
  <sheetData>
    <row r="1" spans="1:15" ht="15.75" thickBot="1" x14ac:dyDescent="0.3">
      <c r="A1" s="455" t="s">
        <v>211</v>
      </c>
      <c r="B1" s="455" t="s">
        <v>208</v>
      </c>
      <c r="C1" s="455" t="s">
        <v>208</v>
      </c>
      <c r="D1" s="455" t="s">
        <v>208</v>
      </c>
      <c r="E1" s="455" t="s">
        <v>208</v>
      </c>
      <c r="F1" s="455" t="s">
        <v>208</v>
      </c>
    </row>
    <row r="2" spans="1:15" ht="16.5" thickBot="1" x14ac:dyDescent="0.3">
      <c r="A2" s="455" t="s">
        <v>216</v>
      </c>
      <c r="B2" s="457" t="s">
        <v>209</v>
      </c>
      <c r="C2" s="454" t="s">
        <v>208</v>
      </c>
      <c r="D2" s="454" t="s">
        <v>208</v>
      </c>
      <c r="E2" s="454" t="s">
        <v>208</v>
      </c>
      <c r="F2" s="454" t="s">
        <v>208</v>
      </c>
    </row>
    <row r="3" spans="1:15" customFormat="1" ht="15.75" thickBot="1" x14ac:dyDescent="0.3">
      <c r="A3" s="456" t="s">
        <v>212</v>
      </c>
      <c r="B3" s="456" t="s">
        <v>208</v>
      </c>
      <c r="C3" s="456" t="s">
        <v>208</v>
      </c>
      <c r="D3" s="456" t="s">
        <v>208</v>
      </c>
      <c r="E3" s="456" t="s">
        <v>208</v>
      </c>
      <c r="F3" s="456" t="s">
        <v>208</v>
      </c>
    </row>
    <row r="4" spans="1:15" ht="15.75" x14ac:dyDescent="0.25">
      <c r="A4" s="144" t="s">
        <v>181</v>
      </c>
      <c r="B4" s="37" t="s">
        <v>177</v>
      </c>
      <c r="C4" s="12" t="s">
        <v>6</v>
      </c>
      <c r="D4" s="9" t="s">
        <v>13</v>
      </c>
      <c r="E4" s="10" t="s">
        <v>7</v>
      </c>
      <c r="F4" s="11" t="s">
        <v>14</v>
      </c>
    </row>
    <row r="5" spans="1:15" x14ac:dyDescent="0.25">
      <c r="A5" s="147">
        <v>1000</v>
      </c>
      <c r="B5" s="36" t="s">
        <v>139</v>
      </c>
      <c r="C5" s="20">
        <f>'Calculations (Proprietary)1'!AJ8</f>
        <v>0</v>
      </c>
      <c r="D5" s="20">
        <f>'Calculations (Proprietary)1'!AK8</f>
        <v>0</v>
      </c>
      <c r="E5" s="20">
        <f>'Calculations (Proprietary)1'!AL8</f>
        <v>0</v>
      </c>
      <c r="F5" s="47">
        <f>'Calculations (Proprietary)1'!AM8</f>
        <v>0</v>
      </c>
    </row>
    <row r="6" spans="1:15" x14ac:dyDescent="0.25">
      <c r="A6" s="148">
        <v>1003</v>
      </c>
      <c r="B6" s="36" t="s">
        <v>104</v>
      </c>
      <c r="C6" s="20">
        <f>'Calculations (Proprietary)1'!AJ9</f>
        <v>800</v>
      </c>
      <c r="D6" s="20">
        <f>'Calculations (Proprietary)1'!AK9</f>
        <v>800</v>
      </c>
      <c r="E6" s="20">
        <f>'Calculations (Proprietary)1'!AL9</f>
        <v>800</v>
      </c>
      <c r="F6" s="47">
        <f>'Calculations (Proprietary)1'!AM9</f>
        <v>800</v>
      </c>
    </row>
    <row r="7" spans="1:15" x14ac:dyDescent="0.25">
      <c r="A7" s="148">
        <v>1004</v>
      </c>
      <c r="B7" s="36" t="s">
        <v>105</v>
      </c>
      <c r="C7" s="20">
        <f>'Calculations (Proprietary)1'!AJ10</f>
        <v>0</v>
      </c>
      <c r="D7" s="20">
        <f>'Calculations (Proprietary)1'!AK10</f>
        <v>0</v>
      </c>
      <c r="E7" s="20">
        <f>'Calculations (Proprietary)1'!AL10</f>
        <v>0</v>
      </c>
      <c r="F7" s="47">
        <f>'Calculations (Proprietary)1'!AM10</f>
        <v>0</v>
      </c>
      <c r="G7" s="8"/>
    </row>
    <row r="8" spans="1:15" x14ac:dyDescent="0.25">
      <c r="A8" s="148">
        <v>1005</v>
      </c>
      <c r="B8" s="36" t="s">
        <v>106</v>
      </c>
      <c r="C8" s="20">
        <f>'Calculations (Proprietary)1'!AJ11</f>
        <v>0</v>
      </c>
      <c r="D8" s="20">
        <f>'Calculations (Proprietary)1'!AK11</f>
        <v>0</v>
      </c>
      <c r="E8" s="20">
        <f>'Calculations (Proprietary)1'!AL11</f>
        <v>0</v>
      </c>
      <c r="F8" s="47">
        <f>'Calculations (Proprietary)1'!AM11</f>
        <v>0</v>
      </c>
    </row>
    <row r="9" spans="1:15" x14ac:dyDescent="0.25">
      <c r="A9" s="148">
        <v>1007</v>
      </c>
      <c r="B9" s="36" t="s">
        <v>8</v>
      </c>
      <c r="C9" s="20">
        <f>'Calculations (Proprietary)1'!AJ12</f>
        <v>0</v>
      </c>
      <c r="D9" s="20">
        <f>'Calculations (Proprietary)1'!AK12</f>
        <v>0</v>
      </c>
      <c r="E9" s="20">
        <f>'Calculations (Proprietary)1'!AL12</f>
        <v>0</v>
      </c>
      <c r="F9" s="47">
        <f>'Calculations (Proprietary)1'!AM12</f>
        <v>0</v>
      </c>
    </row>
    <row r="10" spans="1:15" ht="15.75" thickBot="1" x14ac:dyDescent="0.3">
      <c r="A10" s="149">
        <v>1006</v>
      </c>
      <c r="B10" s="36" t="s">
        <v>43</v>
      </c>
      <c r="C10" s="20">
        <f>'Calculations (Proprietary)1'!AJ13</f>
        <v>0</v>
      </c>
      <c r="D10" s="20">
        <f>'Calculations (Proprietary)1'!AK13</f>
        <v>0</v>
      </c>
      <c r="E10" s="20">
        <f>'Calculations (Proprietary)1'!AL13</f>
        <v>0</v>
      </c>
      <c r="F10" s="47">
        <f>'Calculations (Proprietary)1'!AM13</f>
        <v>0</v>
      </c>
    </row>
    <row r="11" spans="1:15" ht="15.75" thickBot="1" x14ac:dyDescent="0.3">
      <c r="A11" s="455" t="s">
        <v>218</v>
      </c>
      <c r="B11" s="13" t="s">
        <v>45</v>
      </c>
      <c r="C11" s="45">
        <f>'Calculations (Proprietary)1'!AJ14</f>
        <v>15991.999999999998</v>
      </c>
      <c r="D11" s="45">
        <f>'Calculations (Proprietary)1'!AK14</f>
        <v>10480</v>
      </c>
      <c r="E11" s="45">
        <f>'Calculations (Proprietary)1'!AL14</f>
        <v>11800</v>
      </c>
      <c r="F11" s="185">
        <f>'Calculations (Proprietary)1'!AM14</f>
        <v>15991.999999999998</v>
      </c>
    </row>
    <row r="12" spans="1:15" ht="15.75" thickBot="1" x14ac:dyDescent="0.3">
      <c r="A12" s="455" t="s">
        <v>217</v>
      </c>
      <c r="B12" s="6" t="s">
        <v>189</v>
      </c>
      <c r="C12" s="16">
        <f>'Calculations (Proprietary)1'!AJ15</f>
        <v>19.989999999999998</v>
      </c>
      <c r="D12" s="16">
        <f>'Calculations (Proprietary)1'!AK15</f>
        <v>13.1</v>
      </c>
      <c r="E12" s="16">
        <f>'Calculations (Proprietary)1'!AL15</f>
        <v>14.75</v>
      </c>
      <c r="F12" s="17">
        <f>'Calculations (Proprietary)1'!AM15</f>
        <v>19.989999999999998</v>
      </c>
    </row>
    <row r="13" spans="1:15" ht="15.75" thickBot="1" x14ac:dyDescent="0.3">
      <c r="A13" s="455" t="s">
        <v>213</v>
      </c>
      <c r="B13" s="455" t="s">
        <v>208</v>
      </c>
      <c r="C13" s="455" t="s">
        <v>208</v>
      </c>
      <c r="D13" s="455" t="s">
        <v>208</v>
      </c>
      <c r="E13" s="455" t="s">
        <v>208</v>
      </c>
      <c r="F13" s="455" t="s">
        <v>208</v>
      </c>
    </row>
    <row r="14" spans="1:15" ht="16.5" thickBot="1" x14ac:dyDescent="0.3">
      <c r="A14" s="145" t="s">
        <v>181</v>
      </c>
      <c r="B14" s="37" t="s">
        <v>115</v>
      </c>
      <c r="C14" s="12" t="s">
        <v>6</v>
      </c>
      <c r="D14" s="9" t="s">
        <v>13</v>
      </c>
      <c r="E14" s="10" t="s">
        <v>7</v>
      </c>
      <c r="F14" s="11" t="s">
        <v>14</v>
      </c>
      <c r="H14" s="4"/>
      <c r="I14" s="2"/>
      <c r="J14" s="2"/>
      <c r="K14" s="2"/>
      <c r="L14" s="2"/>
      <c r="M14" s="2"/>
      <c r="N14" s="4"/>
      <c r="O14" s="4"/>
    </row>
    <row r="15" spans="1:15" customFormat="1" x14ac:dyDescent="0.25">
      <c r="A15" s="143">
        <v>1100</v>
      </c>
      <c r="B15" s="36" t="s">
        <v>139</v>
      </c>
      <c r="C15" s="20">
        <f>'Calculations (Proprietary)1'!AJ41</f>
        <v>0</v>
      </c>
      <c r="D15" s="20">
        <f>'Calculations (Proprietary)1'!AK41</f>
        <v>0</v>
      </c>
      <c r="E15" s="20">
        <f>'Calculations (Proprietary)1'!AL41</f>
        <v>0</v>
      </c>
      <c r="F15" s="47">
        <f>'Calculations (Proprietary)1'!AM41</f>
        <v>0</v>
      </c>
    </row>
    <row r="16" spans="1:15" x14ac:dyDescent="0.25">
      <c r="A16" s="148">
        <v>1102</v>
      </c>
      <c r="B16" s="36" t="s">
        <v>3</v>
      </c>
      <c r="C16" s="20">
        <f>'Calculations (Proprietary)1'!AJ42</f>
        <v>700</v>
      </c>
      <c r="D16" s="20">
        <f>'Calculations (Proprietary)1'!AK42</f>
        <v>700</v>
      </c>
      <c r="E16" s="20">
        <f>'Calculations (Proprietary)1'!AL42</f>
        <v>700</v>
      </c>
      <c r="F16" s="47">
        <f>'Calculations (Proprietary)1'!AM42</f>
        <v>700</v>
      </c>
      <c r="H16" s="4"/>
      <c r="I16" s="2"/>
      <c r="J16" s="2"/>
      <c r="K16" s="2"/>
      <c r="L16" s="2"/>
      <c r="M16" s="2"/>
      <c r="N16" s="4"/>
      <c r="O16" s="4"/>
    </row>
    <row r="17" spans="1:15" x14ac:dyDescent="0.25">
      <c r="A17" s="148">
        <v>1103</v>
      </c>
      <c r="B17" s="36" t="s">
        <v>4</v>
      </c>
      <c r="C17" s="20">
        <f>'Calculations (Proprietary)1'!AJ43</f>
        <v>0</v>
      </c>
      <c r="D17" s="20">
        <f>'Calculations (Proprietary)1'!AK43</f>
        <v>0</v>
      </c>
      <c r="E17" s="20">
        <f>'Calculations (Proprietary)1'!AL43</f>
        <v>0</v>
      </c>
      <c r="F17" s="47">
        <f>'Calculations (Proprietary)1'!AM43</f>
        <v>0</v>
      </c>
      <c r="H17" s="4"/>
      <c r="I17" s="2"/>
      <c r="J17" s="2"/>
      <c r="K17" s="2"/>
      <c r="L17" s="2"/>
      <c r="M17" s="2"/>
      <c r="N17" s="4"/>
      <c r="O17" s="4"/>
    </row>
    <row r="18" spans="1:15" x14ac:dyDescent="0.25">
      <c r="A18" s="148">
        <v>1104</v>
      </c>
      <c r="B18" s="36" t="s">
        <v>5</v>
      </c>
      <c r="C18" s="20">
        <f>'Calculations (Proprietary)1'!AJ44</f>
        <v>0</v>
      </c>
      <c r="D18" s="20">
        <f>'Calculations (Proprietary)1'!AK44</f>
        <v>0</v>
      </c>
      <c r="E18" s="20">
        <f>'Calculations (Proprietary)1'!AL44</f>
        <v>0</v>
      </c>
      <c r="F18" s="47">
        <f>'Calculations (Proprietary)1'!AM44</f>
        <v>0</v>
      </c>
      <c r="H18" s="4"/>
      <c r="I18" s="4"/>
      <c r="J18" s="4"/>
      <c r="K18" s="4"/>
      <c r="L18" s="4"/>
      <c r="M18" s="2"/>
      <c r="N18" s="4"/>
      <c r="O18" s="4"/>
    </row>
    <row r="19" spans="1:15" x14ac:dyDescent="0.25">
      <c r="A19" s="148">
        <v>1106</v>
      </c>
      <c r="B19" s="36" t="s">
        <v>8</v>
      </c>
      <c r="C19" s="20">
        <f>'Calculations (Proprietary)1'!AJ45</f>
        <v>0</v>
      </c>
      <c r="D19" s="20">
        <f>'Calculations (Proprietary)1'!AK45</f>
        <v>0</v>
      </c>
      <c r="E19" s="20">
        <f>'Calculations (Proprietary)1'!AL45</f>
        <v>0</v>
      </c>
      <c r="F19" s="47">
        <f>'Calculations (Proprietary)1'!AM45</f>
        <v>0</v>
      </c>
      <c r="H19" s="4"/>
      <c r="I19" s="4"/>
      <c r="J19" s="4"/>
      <c r="K19" s="4"/>
      <c r="L19" s="4"/>
      <c r="M19" s="4"/>
      <c r="N19" s="4"/>
      <c r="O19" s="4"/>
    </row>
    <row r="20" spans="1:15" x14ac:dyDescent="0.25">
      <c r="A20" s="148">
        <v>1105</v>
      </c>
      <c r="B20" s="36" t="s">
        <v>68</v>
      </c>
      <c r="C20" s="20">
        <f>'Calculations (Proprietary)1'!AJ46</f>
        <v>0</v>
      </c>
      <c r="D20" s="20">
        <f>'Calculations (Proprietary)1'!AK46</f>
        <v>0</v>
      </c>
      <c r="E20" s="20">
        <f>'Calculations (Proprietary)1'!AL46</f>
        <v>0</v>
      </c>
      <c r="F20" s="47">
        <f>'Calculations (Proprietary)1'!AM46</f>
        <v>0</v>
      </c>
      <c r="H20" s="4"/>
      <c r="I20" s="4"/>
      <c r="J20" s="4"/>
      <c r="K20" s="4"/>
      <c r="L20" s="4"/>
      <c r="M20" s="4"/>
      <c r="N20" s="4"/>
      <c r="O20" s="4"/>
    </row>
    <row r="21" spans="1:15" ht="15.75" thickBot="1" x14ac:dyDescent="0.3">
      <c r="A21" s="149">
        <v>3000</v>
      </c>
      <c r="B21" s="51" t="s">
        <v>2</v>
      </c>
      <c r="C21" s="52">
        <f>'Calculations (Proprietary)1'!AJ47</f>
        <v>0</v>
      </c>
      <c r="D21" s="52">
        <f>'Calculations (Proprietary)1'!AK47</f>
        <v>0</v>
      </c>
      <c r="E21" s="52">
        <f>'Calculations (Proprietary)1'!AL47</f>
        <v>0</v>
      </c>
      <c r="F21" s="53">
        <f>'Calculations (Proprietary)1'!AM47</f>
        <v>0</v>
      </c>
      <c r="H21" s="4"/>
      <c r="I21" s="4"/>
      <c r="J21" s="4"/>
      <c r="K21" s="4"/>
      <c r="L21" s="4"/>
      <c r="M21" s="4"/>
      <c r="N21" s="4"/>
      <c r="O21" s="4"/>
    </row>
    <row r="22" spans="1:15" ht="15.75" thickBot="1" x14ac:dyDescent="0.3">
      <c r="A22" s="455" t="s">
        <v>218</v>
      </c>
      <c r="B22" s="48" t="s">
        <v>45</v>
      </c>
      <c r="C22" s="49">
        <f>'Calculations (Proprietary)1'!AJ48</f>
        <v>4900</v>
      </c>
      <c r="D22" s="49">
        <f>'Calculations (Proprietary)1'!AK48</f>
        <v>4934.9999999999991</v>
      </c>
      <c r="E22" s="49">
        <f>'Calculations (Proprietary)1'!AL48</f>
        <v>7000</v>
      </c>
      <c r="F22" s="50">
        <f>'Calculations (Proprietary)1'!AM48</f>
        <v>11900</v>
      </c>
    </row>
    <row r="23" spans="1:15" ht="15.75" thickBot="1" x14ac:dyDescent="0.3">
      <c r="A23" s="455" t="s">
        <v>217</v>
      </c>
      <c r="B23" s="6" t="s">
        <v>190</v>
      </c>
      <c r="C23" s="16">
        <f>'Calculations (Proprietary)1'!AJ49</f>
        <v>7</v>
      </c>
      <c r="D23" s="16">
        <f>'Calculations (Proprietary)1'!AK49</f>
        <v>7.0499999999999989</v>
      </c>
      <c r="E23" s="16">
        <f>'Calculations (Proprietary)1'!AL49</f>
        <v>10</v>
      </c>
      <c r="F23" s="17">
        <f>'Calculations (Proprietary)1'!AM49</f>
        <v>17</v>
      </c>
    </row>
    <row r="24" spans="1:15" ht="15.75" thickBot="1" x14ac:dyDescent="0.3">
      <c r="A24" s="455" t="s">
        <v>214</v>
      </c>
      <c r="B24" s="456" t="s">
        <v>208</v>
      </c>
      <c r="C24" s="456" t="s">
        <v>208</v>
      </c>
      <c r="D24" s="456" t="s">
        <v>208</v>
      </c>
      <c r="E24" s="456" t="s">
        <v>208</v>
      </c>
      <c r="F24" s="456" t="s">
        <v>208</v>
      </c>
    </row>
    <row r="25" spans="1:15" ht="16.5" thickBot="1" x14ac:dyDescent="0.3">
      <c r="A25" s="146" t="s">
        <v>181</v>
      </c>
      <c r="B25" s="37" t="s">
        <v>78</v>
      </c>
      <c r="C25" s="12" t="s">
        <v>6</v>
      </c>
      <c r="D25" s="9" t="s">
        <v>13</v>
      </c>
      <c r="E25" s="10" t="s">
        <v>7</v>
      </c>
      <c r="F25" s="11" t="s">
        <v>14</v>
      </c>
    </row>
    <row r="26" spans="1:15" x14ac:dyDescent="0.25">
      <c r="A26" s="143">
        <v>1200</v>
      </c>
      <c r="B26" s="36" t="s">
        <v>139</v>
      </c>
      <c r="C26" s="20">
        <f>'Calculations (Proprietary)1'!AJ60</f>
        <v>0</v>
      </c>
      <c r="D26" s="20">
        <f>'Calculations (Proprietary)1'!AK60</f>
        <v>0</v>
      </c>
      <c r="E26" s="20">
        <f>'Calculations (Proprietary)1'!AL60</f>
        <v>0</v>
      </c>
      <c r="F26" s="47">
        <f>'Calculations (Proprietary)1'!AM60</f>
        <v>0</v>
      </c>
    </row>
    <row r="27" spans="1:15" x14ac:dyDescent="0.25">
      <c r="A27" s="148">
        <v>1202</v>
      </c>
      <c r="B27" s="36" t="s">
        <v>3</v>
      </c>
      <c r="C27" s="20">
        <f>'Calculations (Proprietary)1'!AJ61</f>
        <v>0</v>
      </c>
      <c r="D27" s="20">
        <f>'Calculations (Proprietary)1'!AK61</f>
        <v>200</v>
      </c>
      <c r="E27" s="20">
        <f>'Calculations (Proprietary)1'!AL61</f>
        <v>200</v>
      </c>
      <c r="F27" s="47">
        <f>'Calculations (Proprietary)1'!AM61</f>
        <v>200</v>
      </c>
    </row>
    <row r="28" spans="1:15" x14ac:dyDescent="0.25">
      <c r="A28" s="148">
        <v>1203</v>
      </c>
      <c r="B28" s="36" t="s">
        <v>4</v>
      </c>
      <c r="C28" s="20">
        <f>'Calculations (Proprietary)1'!AJ62</f>
        <v>0</v>
      </c>
      <c r="D28" s="20">
        <f>'Calculations (Proprietary)1'!AK62</f>
        <v>0</v>
      </c>
      <c r="E28" s="20">
        <f>'Calculations (Proprietary)1'!AL62</f>
        <v>0</v>
      </c>
      <c r="F28" s="47">
        <f>'Calculations (Proprietary)1'!AM62</f>
        <v>0</v>
      </c>
    </row>
    <row r="29" spans="1:15" x14ac:dyDescent="0.25">
      <c r="A29" s="148">
        <v>1204</v>
      </c>
      <c r="B29" s="36" t="s">
        <v>5</v>
      </c>
      <c r="C29" s="20">
        <f>'Calculations (Proprietary)1'!AJ63</f>
        <v>0</v>
      </c>
      <c r="D29" s="20">
        <f>'Calculations (Proprietary)1'!AK63</f>
        <v>0</v>
      </c>
      <c r="E29" s="20">
        <f>'Calculations (Proprietary)1'!AL63</f>
        <v>0</v>
      </c>
      <c r="F29" s="47">
        <f>'Calculations (Proprietary)1'!AM63</f>
        <v>0</v>
      </c>
    </row>
    <row r="30" spans="1:15" x14ac:dyDescent="0.25">
      <c r="A30" s="148">
        <v>1206</v>
      </c>
      <c r="B30" s="36" t="s">
        <v>8</v>
      </c>
      <c r="C30" s="20">
        <f>'Calculations (Proprietary)1'!AJ64</f>
        <v>200</v>
      </c>
      <c r="D30" s="20">
        <f>'Calculations (Proprietary)1'!AK64</f>
        <v>0</v>
      </c>
      <c r="E30" s="20">
        <f>'Calculations (Proprietary)1'!AL64</f>
        <v>0</v>
      </c>
      <c r="F30" s="47">
        <f>'Calculations (Proprietary)1'!AM64</f>
        <v>0</v>
      </c>
    </row>
    <row r="31" spans="1:15" ht="15.75" thickBot="1" x14ac:dyDescent="0.3">
      <c r="A31" s="149">
        <v>1205</v>
      </c>
      <c r="B31" s="36" t="s">
        <v>68</v>
      </c>
      <c r="C31" s="20">
        <f>'Calculations (Proprietary)1'!AJ65</f>
        <v>0</v>
      </c>
      <c r="D31" s="20">
        <f>'Calculations (Proprietary)1'!AK65</f>
        <v>0</v>
      </c>
      <c r="E31" s="20">
        <f>'Calculations (Proprietary)1'!AL65</f>
        <v>0</v>
      </c>
      <c r="F31" s="47">
        <f>'Calculations (Proprietary)1'!AM65</f>
        <v>0</v>
      </c>
    </row>
    <row r="32" spans="1:15" customFormat="1" ht="15.75" thickBot="1" x14ac:dyDescent="0.3">
      <c r="A32" s="456" t="s">
        <v>218</v>
      </c>
      <c r="B32" s="13" t="s">
        <v>45</v>
      </c>
      <c r="C32" s="46">
        <f>'Calculations (Proprietary)1'!AJ67</f>
        <v>5598</v>
      </c>
      <c r="D32" s="46">
        <f>'Calculations (Proprietary)1'!AK67</f>
        <v>5440</v>
      </c>
      <c r="E32" s="46">
        <f>'Calculations (Proprietary)1'!AL67</f>
        <v>4000</v>
      </c>
      <c r="F32" s="184">
        <f>'Calculations (Proprietary)1'!AM67</f>
        <v>5000</v>
      </c>
    </row>
    <row r="33" spans="1:6" ht="15.75" thickBot="1" x14ac:dyDescent="0.3">
      <c r="A33" s="455" t="s">
        <v>217</v>
      </c>
      <c r="B33" s="6" t="s">
        <v>191</v>
      </c>
      <c r="C33" s="14">
        <f>'Calculations (Proprietary)1'!AJ68</f>
        <v>27.99</v>
      </c>
      <c r="D33" s="14">
        <f>'Calculations (Proprietary)1'!AK68</f>
        <v>27.2</v>
      </c>
      <c r="E33" s="14">
        <f>'Calculations (Proprietary)1'!AL68</f>
        <v>20</v>
      </c>
      <c r="F33" s="15">
        <f>'Calculations (Proprietary)1'!AM68</f>
        <v>25</v>
      </c>
    </row>
    <row r="34" spans="1:6" x14ac:dyDescent="0.25">
      <c r="A34" s="5"/>
      <c r="C34" s="5"/>
      <c r="D34" s="5"/>
      <c r="E34" s="5"/>
      <c r="F34"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sheetPr>
  <dimension ref="A1:C13"/>
  <sheetViews>
    <sheetView workbookViewId="0">
      <selection activeCell="H13" sqref="H13"/>
    </sheetView>
  </sheetViews>
  <sheetFormatPr defaultRowHeight="15" x14ac:dyDescent="0.25"/>
  <cols>
    <col min="1" max="1" width="34.28515625" customWidth="1"/>
    <col min="3" max="3" width="5.85546875" bestFit="1" customWidth="1"/>
  </cols>
  <sheetData>
    <row r="1" spans="1:3" x14ac:dyDescent="0.25">
      <c r="A1" s="1" t="s">
        <v>269</v>
      </c>
    </row>
    <row r="3" spans="1:3" x14ac:dyDescent="0.25">
      <c r="A3" s="432" t="s">
        <v>15</v>
      </c>
      <c r="B3" s="476">
        <f>IF(('Savings Calculator'!D8+'Savings Calculator'!D9)=0,0,ROUND((('Savings Calculator'!C16*'Savings Calculator'!D8)+('Savings Calculator'!C17*'Savings Calculator'!D9))/('Savings Calculator'!D8+'Savings Calculator'!D9),0))</f>
        <v>0</v>
      </c>
    </row>
    <row r="4" spans="1:3" x14ac:dyDescent="0.25">
      <c r="A4" s="432"/>
      <c r="B4" s="432"/>
    </row>
    <row r="5" spans="1:3" x14ac:dyDescent="0.25">
      <c r="A5" s="432" t="s">
        <v>270</v>
      </c>
      <c r="B5" s="477">
        <f>VLOOKUP(IF(num_of_devices&gt;volume_discount_max_devices,volume_discount_max_devices+1,num_of_devices),volume_discount_list,C5,FALSE)</f>
        <v>0</v>
      </c>
      <c r="C5">
        <v>2</v>
      </c>
    </row>
    <row r="6" spans="1:3" x14ac:dyDescent="0.25">
      <c r="A6" s="432" t="s">
        <v>271</v>
      </c>
      <c r="B6" s="477">
        <f>VLOOKUP(IF(num_of_devices&gt;volume_discount_max_devices,volume_discount_max_devices+1,num_of_devices),volume_discount_list,C6,FALSE)</f>
        <v>0</v>
      </c>
      <c r="C6">
        <v>3</v>
      </c>
    </row>
    <row r="7" spans="1:3" x14ac:dyDescent="0.25">
      <c r="A7" s="432" t="s">
        <v>272</v>
      </c>
      <c r="B7" s="477">
        <f>VLOOKUP(IF(num_of_devices&gt;volume_discount_max_devices,volume_discount_max_devices+1,num_of_devices),volume_discount_list,C7,FALSE)</f>
        <v>0</v>
      </c>
      <c r="C7">
        <v>4</v>
      </c>
    </row>
    <row r="8" spans="1:3" x14ac:dyDescent="0.25">
      <c r="A8" s="432" t="s">
        <v>273</v>
      </c>
      <c r="B8" s="477">
        <f>VLOOKUP(IF(num_of_devices&gt;volume_discount_max_devices,volume_discount_max_devices+1,num_of_devices),volume_discount_list,C8,FALSE)</f>
        <v>0</v>
      </c>
      <c r="C8">
        <v>5</v>
      </c>
    </row>
    <row r="9" spans="1:3" x14ac:dyDescent="0.25">
      <c r="A9" s="432"/>
      <c r="B9" s="432"/>
    </row>
    <row r="10" spans="1:3" x14ac:dyDescent="0.25">
      <c r="A10" s="432" t="s">
        <v>274</v>
      </c>
      <c r="B10" s="477">
        <f>B5</f>
        <v>0</v>
      </c>
    </row>
    <row r="11" spans="1:3" x14ac:dyDescent="0.25">
      <c r="A11" s="432" t="s">
        <v>275</v>
      </c>
      <c r="B11" s="477">
        <f t="shared" ref="B11:B13" si="0">B6</f>
        <v>0</v>
      </c>
    </row>
    <row r="12" spans="1:3" x14ac:dyDescent="0.25">
      <c r="A12" s="432" t="s">
        <v>276</v>
      </c>
      <c r="B12" s="477">
        <f t="shared" si="0"/>
        <v>0</v>
      </c>
    </row>
    <row r="13" spans="1:3" x14ac:dyDescent="0.25">
      <c r="A13" s="432" t="s">
        <v>277</v>
      </c>
      <c r="B13" s="477">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L33"/>
  <sheetViews>
    <sheetView topLeftCell="A22" workbookViewId="0">
      <selection activeCell="H13" sqref="H13"/>
    </sheetView>
  </sheetViews>
  <sheetFormatPr defaultRowHeight="15" x14ac:dyDescent="0.25"/>
  <cols>
    <col min="1" max="1" width="49" bestFit="1" customWidth="1"/>
    <col min="2" max="2" width="23.85546875" bestFit="1" customWidth="1"/>
    <col min="3" max="3" width="27.85546875" bestFit="1" customWidth="1"/>
    <col min="7" max="7" width="21.140625" bestFit="1" customWidth="1"/>
    <col min="8" max="8" width="9.7109375" style="432" bestFit="1" customWidth="1"/>
    <col min="9" max="9" width="5.140625" bestFit="1" customWidth="1"/>
    <col min="11" max="11" width="11.5703125" bestFit="1" customWidth="1"/>
    <col min="12" max="12" width="105.28515625" customWidth="1"/>
  </cols>
  <sheetData>
    <row r="1" spans="1:12" x14ac:dyDescent="0.25">
      <c r="A1" s="1" t="s">
        <v>262</v>
      </c>
      <c r="B1" s="432" t="s">
        <v>291</v>
      </c>
      <c r="G1" s="1" t="s">
        <v>278</v>
      </c>
      <c r="H1" s="1"/>
      <c r="K1" s="1" t="s">
        <v>295</v>
      </c>
    </row>
    <row r="2" spans="1:12" x14ac:dyDescent="0.25">
      <c r="A2" t="str">
        <f>CONCATENATE(B2,C2)</f>
        <v>Voice Only</v>
      </c>
      <c r="C2" t="s">
        <v>1</v>
      </c>
      <c r="D2">
        <v>0</v>
      </c>
      <c r="E2" t="s">
        <v>245</v>
      </c>
      <c r="G2" s="432" t="str">
        <f>CONCATENATE("Competition",H2)</f>
        <v>Competition</v>
      </c>
      <c r="I2" s="475"/>
      <c r="K2" t="s">
        <v>294</v>
      </c>
      <c r="L2" s="511" t="s">
        <v>299</v>
      </c>
    </row>
    <row r="3" spans="1:12" ht="30" x14ac:dyDescent="0.25">
      <c r="A3" s="432" t="str">
        <f t="shared" ref="A3:A29" si="0">CONCATENATE(B3,C3)</f>
        <v>Smartphones (Voice Minutes)</v>
      </c>
      <c r="B3" s="432"/>
      <c r="C3" t="s">
        <v>260</v>
      </c>
      <c r="D3">
        <v>0</v>
      </c>
      <c r="E3" t="s">
        <v>245</v>
      </c>
      <c r="G3" s="432" t="str">
        <f t="shared" ref="G3:G7" si="1">CONCATENATE("Competition",H3)</f>
        <v>Competition&lt;Select&gt;</v>
      </c>
      <c r="H3" s="432" t="s">
        <v>264</v>
      </c>
      <c r="I3" s="475">
        <v>0</v>
      </c>
      <c r="K3" s="432" t="s">
        <v>296</v>
      </c>
      <c r="L3" s="458" t="s">
        <v>332</v>
      </c>
    </row>
    <row r="4" spans="1:12" ht="45" x14ac:dyDescent="0.25">
      <c r="A4" s="432" t="str">
        <f t="shared" si="0"/>
        <v>Smartphones (Data Usage)</v>
      </c>
      <c r="B4" s="432"/>
      <c r="C4" t="s">
        <v>261</v>
      </c>
      <c r="D4" s="474">
        <v>0</v>
      </c>
      <c r="E4" t="s">
        <v>199</v>
      </c>
      <c r="G4" s="432" t="str">
        <f t="shared" si="1"/>
        <v>CompetitionVery High</v>
      </c>
      <c r="H4" s="432" t="s">
        <v>263</v>
      </c>
      <c r="I4" s="475">
        <v>0.05</v>
      </c>
      <c r="K4" s="432" t="s">
        <v>297</v>
      </c>
      <c r="L4" s="458" t="s">
        <v>333</v>
      </c>
    </row>
    <row r="5" spans="1:12" x14ac:dyDescent="0.25">
      <c r="A5" s="432" t="str">
        <f t="shared" si="0"/>
        <v>Data Only</v>
      </c>
      <c r="B5" s="432"/>
      <c r="C5" t="s">
        <v>0</v>
      </c>
      <c r="D5" s="474">
        <v>0</v>
      </c>
      <c r="E5" t="s">
        <v>160</v>
      </c>
      <c r="G5" s="432" t="str">
        <f t="shared" si="1"/>
        <v>CompetitionHigh</v>
      </c>
      <c r="H5" s="432" t="s">
        <v>254</v>
      </c>
      <c r="I5" s="475">
        <v>3.5000000000000003E-2</v>
      </c>
      <c r="K5" s="432" t="s">
        <v>298</v>
      </c>
      <c r="L5" s="458" t="s">
        <v>331</v>
      </c>
    </row>
    <row r="6" spans="1:12" s="432" customFormat="1" x14ac:dyDescent="0.25">
      <c r="A6" s="432" t="str">
        <f>CONCATENATE(B6,C6)</f>
        <v>&lt;Select&gt;Voice Only</v>
      </c>
      <c r="B6" s="432" t="s">
        <v>264</v>
      </c>
      <c r="C6" s="432" t="s">
        <v>1</v>
      </c>
      <c r="D6" s="432">
        <v>0</v>
      </c>
      <c r="E6" s="432" t="s">
        <v>245</v>
      </c>
      <c r="G6" s="432" t="str">
        <f t="shared" si="1"/>
        <v>CompetitionModerate</v>
      </c>
      <c r="H6" s="432" t="s">
        <v>265</v>
      </c>
      <c r="I6" s="475">
        <v>1.4999999999999999E-2</v>
      </c>
    </row>
    <row r="7" spans="1:12" s="432" customFormat="1" x14ac:dyDescent="0.25">
      <c r="A7" s="432" t="str">
        <f t="shared" ref="A7:A9" si="2">CONCATENATE(B7,C7)</f>
        <v>&lt;Select&gt;Smartphones (Voice Minutes)</v>
      </c>
      <c r="B7" s="432" t="s">
        <v>264</v>
      </c>
      <c r="C7" s="432" t="s">
        <v>260</v>
      </c>
      <c r="D7" s="432">
        <v>0</v>
      </c>
      <c r="E7" s="432" t="s">
        <v>245</v>
      </c>
      <c r="G7" s="432" t="str">
        <f t="shared" si="1"/>
        <v>CompetitionLight</v>
      </c>
      <c r="H7" s="432" t="s">
        <v>266</v>
      </c>
      <c r="I7" s="475">
        <v>0</v>
      </c>
    </row>
    <row r="8" spans="1:12" s="432" customFormat="1" x14ac:dyDescent="0.25">
      <c r="A8" s="432" t="str">
        <f t="shared" si="2"/>
        <v>&lt;Select&gt;Smartphones (Data Usage)</v>
      </c>
      <c r="B8" s="432" t="s">
        <v>264</v>
      </c>
      <c r="C8" s="432" t="s">
        <v>261</v>
      </c>
      <c r="D8" s="474">
        <v>0</v>
      </c>
      <c r="E8" s="432" t="s">
        <v>199</v>
      </c>
    </row>
    <row r="9" spans="1:12" s="432" customFormat="1" x14ac:dyDescent="0.25">
      <c r="A9" s="432" t="str">
        <f t="shared" si="2"/>
        <v>&lt;Select&gt;Data Only</v>
      </c>
      <c r="B9" s="432" t="s">
        <v>264</v>
      </c>
      <c r="C9" s="432" t="s">
        <v>0</v>
      </c>
      <c r="D9" s="474">
        <v>0</v>
      </c>
      <c r="E9" s="432" t="s">
        <v>160</v>
      </c>
    </row>
    <row r="10" spans="1:12" s="432" customFormat="1" x14ac:dyDescent="0.25">
      <c r="A10" s="432" t="str">
        <f>CONCATENATE(B10,C10)</f>
        <v>AverageVoice Only</v>
      </c>
      <c r="B10" s="432" t="s">
        <v>217</v>
      </c>
      <c r="C10" s="432" t="s">
        <v>1</v>
      </c>
      <c r="D10" s="432">
        <v>200</v>
      </c>
      <c r="E10" s="432" t="s">
        <v>245</v>
      </c>
    </row>
    <row r="11" spans="1:12" s="432" customFormat="1" x14ac:dyDescent="0.25">
      <c r="A11" s="432" t="str">
        <f t="shared" ref="A11:A21" si="3">CONCATENATE(B11,C11)</f>
        <v>AverageSmartphones (Voice Minutes)</v>
      </c>
      <c r="B11" s="432" t="s">
        <v>217</v>
      </c>
      <c r="C11" s="432" t="s">
        <v>260</v>
      </c>
      <c r="D11" s="432">
        <v>240</v>
      </c>
      <c r="E11" s="432" t="s">
        <v>245</v>
      </c>
    </row>
    <row r="12" spans="1:12" s="432" customFormat="1" x14ac:dyDescent="0.25">
      <c r="A12" s="432" t="str">
        <f t="shared" si="3"/>
        <v>AverageSmartphones (Data Usage)</v>
      </c>
      <c r="B12" s="432" t="s">
        <v>217</v>
      </c>
      <c r="C12" s="432" t="s">
        <v>261</v>
      </c>
      <c r="D12" s="474">
        <v>95</v>
      </c>
      <c r="E12" s="432" t="s">
        <v>199</v>
      </c>
    </row>
    <row r="13" spans="1:12" s="432" customFormat="1" x14ac:dyDescent="0.25">
      <c r="A13" s="432" t="str">
        <f t="shared" si="3"/>
        <v>AverageData Only</v>
      </c>
      <c r="B13" s="432" t="s">
        <v>217</v>
      </c>
      <c r="C13" s="432" t="s">
        <v>0</v>
      </c>
      <c r="D13" s="474">
        <v>2.087890625</v>
      </c>
      <c r="E13" s="432" t="s">
        <v>160</v>
      </c>
    </row>
    <row r="14" spans="1:12" s="432" customFormat="1" x14ac:dyDescent="0.25">
      <c r="A14" s="432" t="str">
        <f t="shared" si="3"/>
        <v>Below AverageVoice Only</v>
      </c>
      <c r="B14" s="432" t="s">
        <v>280</v>
      </c>
      <c r="C14" s="432" t="s">
        <v>1</v>
      </c>
      <c r="D14" s="474">
        <v>140</v>
      </c>
      <c r="E14" s="432" t="s">
        <v>245</v>
      </c>
    </row>
    <row r="15" spans="1:12" s="432" customFormat="1" x14ac:dyDescent="0.25">
      <c r="A15" s="432" t="str">
        <f t="shared" si="3"/>
        <v>Below AverageSmartphones (Voice Minutes)</v>
      </c>
      <c r="B15" s="432" t="s">
        <v>280</v>
      </c>
      <c r="C15" s="432" t="s">
        <v>260</v>
      </c>
      <c r="D15" s="474">
        <v>180</v>
      </c>
      <c r="E15" s="432" t="s">
        <v>245</v>
      </c>
      <c r="G15"/>
    </row>
    <row r="16" spans="1:12" s="432" customFormat="1" x14ac:dyDescent="0.25">
      <c r="A16" s="432" t="str">
        <f t="shared" si="3"/>
        <v>Below AverageSmartphones (Data Usage)</v>
      </c>
      <c r="B16" s="432" t="s">
        <v>280</v>
      </c>
      <c r="C16" s="432" t="s">
        <v>261</v>
      </c>
      <c r="D16" s="474">
        <v>40</v>
      </c>
      <c r="E16" s="432" t="s">
        <v>199</v>
      </c>
    </row>
    <row r="17" spans="1:9" s="432" customFormat="1" x14ac:dyDescent="0.25">
      <c r="A17" s="432" t="str">
        <f t="shared" si="3"/>
        <v>Below AverageData Only</v>
      </c>
      <c r="B17" s="432" t="s">
        <v>280</v>
      </c>
      <c r="C17" s="432" t="s">
        <v>0</v>
      </c>
      <c r="D17" s="474">
        <v>0.7</v>
      </c>
      <c r="E17" s="432" t="s">
        <v>160</v>
      </c>
    </row>
    <row r="18" spans="1:9" s="432" customFormat="1" x14ac:dyDescent="0.25">
      <c r="A18" s="432" t="str">
        <f t="shared" si="3"/>
        <v>Above AverageVoice Only</v>
      </c>
      <c r="B18" s="432" t="s">
        <v>281</v>
      </c>
      <c r="C18" s="432" t="s">
        <v>1</v>
      </c>
      <c r="D18" s="474">
        <v>280</v>
      </c>
      <c r="E18" s="432" t="s">
        <v>245</v>
      </c>
    </row>
    <row r="19" spans="1:9" s="432" customFormat="1" x14ac:dyDescent="0.25">
      <c r="A19" s="432" t="str">
        <f t="shared" si="3"/>
        <v>Above AverageSmartphones (Voice Minutes)</v>
      </c>
      <c r="B19" s="432" t="s">
        <v>281</v>
      </c>
      <c r="C19" s="432" t="s">
        <v>260</v>
      </c>
      <c r="D19" s="474">
        <v>310</v>
      </c>
      <c r="E19" s="432" t="s">
        <v>245</v>
      </c>
    </row>
    <row r="20" spans="1:9" s="432" customFormat="1" x14ac:dyDescent="0.25">
      <c r="A20" s="432" t="str">
        <f t="shared" si="3"/>
        <v>Above AverageSmartphones (Data Usage)</v>
      </c>
      <c r="B20" s="432" t="s">
        <v>281</v>
      </c>
      <c r="C20" s="432" t="s">
        <v>261</v>
      </c>
      <c r="D20" s="474">
        <v>270</v>
      </c>
      <c r="E20" s="432" t="s">
        <v>199</v>
      </c>
    </row>
    <row r="21" spans="1:9" s="432" customFormat="1" x14ac:dyDescent="0.25">
      <c r="A21" s="432" t="str">
        <f t="shared" si="3"/>
        <v>Above AverageData Only</v>
      </c>
      <c r="B21" s="432" t="s">
        <v>281</v>
      </c>
      <c r="C21" s="432" t="s">
        <v>0</v>
      </c>
      <c r="D21" s="474">
        <v>5.0999999999999996</v>
      </c>
      <c r="E21" s="432" t="s">
        <v>160</v>
      </c>
    </row>
    <row r="22" spans="1:9" x14ac:dyDescent="0.25">
      <c r="A22" s="432" t="str">
        <f t="shared" si="0"/>
        <v>Heavy Data / Light VoiceVoice Only</v>
      </c>
      <c r="B22" t="s">
        <v>282</v>
      </c>
      <c r="C22" t="s">
        <v>1</v>
      </c>
      <c r="D22" s="432">
        <v>230</v>
      </c>
      <c r="E22" s="432" t="s">
        <v>245</v>
      </c>
      <c r="G22" s="432"/>
    </row>
    <row r="23" spans="1:9" x14ac:dyDescent="0.25">
      <c r="A23" s="432" t="str">
        <f t="shared" si="0"/>
        <v>Heavy Data / Light VoiceSmartphones (Voice Minutes)</v>
      </c>
      <c r="B23" s="432" t="s">
        <v>282</v>
      </c>
      <c r="C23" t="s">
        <v>260</v>
      </c>
      <c r="D23" s="432">
        <v>240</v>
      </c>
      <c r="E23" s="432" t="s">
        <v>245</v>
      </c>
      <c r="G23" s="432"/>
    </row>
    <row r="24" spans="1:9" x14ac:dyDescent="0.25">
      <c r="A24" s="432" t="str">
        <f t="shared" si="0"/>
        <v>Heavy Data / Light VoiceSmartphones (Data Usage)</v>
      </c>
      <c r="B24" s="432" t="s">
        <v>282</v>
      </c>
      <c r="C24" t="s">
        <v>261</v>
      </c>
      <c r="D24" s="474">
        <v>1305</v>
      </c>
      <c r="E24" s="432" t="s">
        <v>199</v>
      </c>
      <c r="G24" s="432"/>
      <c r="I24" s="432"/>
    </row>
    <row r="25" spans="1:9" x14ac:dyDescent="0.25">
      <c r="A25" s="432" t="str">
        <f t="shared" si="0"/>
        <v>Heavy Data / Light VoiceData Only</v>
      </c>
      <c r="B25" s="432" t="s">
        <v>282</v>
      </c>
      <c r="C25" t="s">
        <v>0</v>
      </c>
      <c r="D25" s="474">
        <v>3.3</v>
      </c>
      <c r="E25" s="432" t="s">
        <v>160</v>
      </c>
      <c r="G25" s="432"/>
      <c r="I25" s="432"/>
    </row>
    <row r="26" spans="1:9" x14ac:dyDescent="0.25">
      <c r="A26" s="432" t="str">
        <f t="shared" si="0"/>
        <v>Heavy Voice / Light DataVoice Only</v>
      </c>
      <c r="B26" t="s">
        <v>283</v>
      </c>
      <c r="C26" t="s">
        <v>1</v>
      </c>
      <c r="D26" s="432">
        <v>395</v>
      </c>
      <c r="E26" s="432" t="s">
        <v>245</v>
      </c>
      <c r="G26" s="432"/>
      <c r="I26" s="432"/>
    </row>
    <row r="27" spans="1:9" x14ac:dyDescent="0.25">
      <c r="A27" s="432" t="str">
        <f t="shared" si="0"/>
        <v>Heavy Voice / Light DataSmartphones (Voice Minutes)</v>
      </c>
      <c r="B27" s="432" t="s">
        <v>283</v>
      </c>
      <c r="C27" t="s">
        <v>260</v>
      </c>
      <c r="D27" s="432">
        <v>435</v>
      </c>
      <c r="E27" s="432" t="s">
        <v>245</v>
      </c>
      <c r="I27" s="432"/>
    </row>
    <row r="28" spans="1:9" x14ac:dyDescent="0.25">
      <c r="A28" s="432" t="str">
        <f t="shared" si="0"/>
        <v>Heavy Voice / Light DataSmartphones (Data Usage)</v>
      </c>
      <c r="B28" s="432" t="s">
        <v>283</v>
      </c>
      <c r="C28" t="s">
        <v>261</v>
      </c>
      <c r="D28" s="474">
        <v>95</v>
      </c>
      <c r="E28" s="432" t="s">
        <v>199</v>
      </c>
      <c r="G28" s="432"/>
      <c r="I28" s="432"/>
    </row>
    <row r="29" spans="1:9" x14ac:dyDescent="0.25">
      <c r="A29" s="432" t="str">
        <f t="shared" si="0"/>
        <v>Heavy Voice / Light DataData Only</v>
      </c>
      <c r="B29" s="432" t="s">
        <v>283</v>
      </c>
      <c r="C29" t="s">
        <v>0</v>
      </c>
      <c r="D29" s="474">
        <v>0.7</v>
      </c>
      <c r="E29" s="432" t="s">
        <v>160</v>
      </c>
      <c r="G29" s="432"/>
      <c r="I29" s="432"/>
    </row>
    <row r="30" spans="1:9" x14ac:dyDescent="0.25">
      <c r="A30" s="432" t="str">
        <f t="shared" ref="A30:A33" si="4">CONCATENATE(B30,C30)</f>
        <v>Heavy Voice / Heavy DataVoice Only</v>
      </c>
      <c r="B30" s="432" t="s">
        <v>290</v>
      </c>
      <c r="C30" s="432" t="s">
        <v>1</v>
      </c>
      <c r="D30" s="432">
        <v>395</v>
      </c>
      <c r="E30" s="432" t="s">
        <v>245</v>
      </c>
    </row>
    <row r="31" spans="1:9" x14ac:dyDescent="0.25">
      <c r="A31" s="432" t="str">
        <f t="shared" si="4"/>
        <v>Heavy Voice / Heavy DataSmartphones (Voice Minutes)</v>
      </c>
      <c r="B31" s="432" t="s">
        <v>290</v>
      </c>
      <c r="C31" s="432" t="s">
        <v>260</v>
      </c>
      <c r="D31" s="432">
        <v>435</v>
      </c>
      <c r="E31" s="432" t="s">
        <v>245</v>
      </c>
    </row>
    <row r="32" spans="1:9" x14ac:dyDescent="0.25">
      <c r="A32" s="432" t="str">
        <f t="shared" si="4"/>
        <v>Heavy Voice / Heavy DataSmartphones (Data Usage)</v>
      </c>
      <c r="B32" s="432" t="s">
        <v>290</v>
      </c>
      <c r="C32" s="432" t="s">
        <v>261</v>
      </c>
      <c r="D32" s="474">
        <v>1305</v>
      </c>
      <c r="E32" s="432" t="s">
        <v>199</v>
      </c>
    </row>
    <row r="33" spans="1:5" x14ac:dyDescent="0.25">
      <c r="A33" s="432" t="str">
        <f t="shared" si="4"/>
        <v>Heavy Voice / Heavy DataData Only</v>
      </c>
      <c r="B33" s="432" t="s">
        <v>290</v>
      </c>
      <c r="C33" s="432" t="s">
        <v>0</v>
      </c>
      <c r="D33" s="474">
        <v>3.3</v>
      </c>
      <c r="E33" s="432" t="s">
        <v>160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1:Y1510"/>
  <sheetViews>
    <sheetView workbookViewId="0">
      <selection activeCell="H13" sqref="H13"/>
    </sheetView>
  </sheetViews>
  <sheetFormatPr defaultRowHeight="15" x14ac:dyDescent="0.25"/>
  <cols>
    <col min="1" max="1" width="12.28515625" bestFit="1" customWidth="1"/>
    <col min="2" max="2" width="10.28515625" bestFit="1" customWidth="1"/>
    <col min="3" max="5" width="12.140625" bestFit="1" customWidth="1"/>
    <col min="6" max="6" width="11.42578125" bestFit="1" customWidth="1"/>
    <col min="7" max="7" width="13.140625" style="432" bestFit="1" customWidth="1"/>
    <col min="8" max="8" width="16.140625" bestFit="1" customWidth="1"/>
    <col min="9" max="11" width="9.140625" style="468"/>
    <col min="12" max="12" width="7.85546875" style="468" bestFit="1" customWidth="1"/>
    <col min="13" max="13" width="8.28515625" style="468" bestFit="1" customWidth="1"/>
    <col min="14" max="14" width="10.7109375" style="468" bestFit="1" customWidth="1"/>
    <col min="15" max="15" width="9.7109375" style="468" bestFit="1" customWidth="1"/>
    <col min="16" max="16" width="10.5703125" style="468" bestFit="1" customWidth="1"/>
    <col min="17" max="25" width="9.140625" style="468"/>
  </cols>
  <sheetData>
    <row r="1" spans="1:25" s="432" customFormat="1" x14ac:dyDescent="0.25">
      <c r="B1" s="465" t="s">
        <v>149</v>
      </c>
      <c r="C1" s="465" t="s">
        <v>246</v>
      </c>
      <c r="D1" s="465" t="s">
        <v>246</v>
      </c>
      <c r="E1" s="465" t="s">
        <v>246</v>
      </c>
      <c r="F1" s="465" t="s">
        <v>8</v>
      </c>
      <c r="G1" s="465"/>
      <c r="I1" s="468"/>
      <c r="J1" s="468"/>
      <c r="K1" s="468"/>
      <c r="L1" s="468"/>
      <c r="M1" s="468"/>
      <c r="N1" s="468"/>
      <c r="O1" s="468"/>
      <c r="P1" s="468"/>
      <c r="Q1" s="468"/>
      <c r="R1" s="468"/>
      <c r="S1" s="468"/>
      <c r="T1" s="468"/>
      <c r="U1" s="468"/>
      <c r="V1" s="468"/>
      <c r="W1" s="468"/>
      <c r="X1" s="468"/>
      <c r="Y1" s="468"/>
    </row>
    <row r="2" spans="1:25" s="432" customFormat="1" x14ac:dyDescent="0.25">
      <c r="B2" s="465">
        <v>0</v>
      </c>
      <c r="C2" s="465">
        <v>100</v>
      </c>
      <c r="D2" s="465">
        <v>400</v>
      </c>
      <c r="E2" s="465">
        <v>900</v>
      </c>
      <c r="F2" s="465">
        <v>999999</v>
      </c>
      <c r="G2" s="465"/>
      <c r="I2" s="468"/>
      <c r="J2" s="468"/>
      <c r="K2" s="468"/>
      <c r="L2" s="468"/>
      <c r="M2" s="468"/>
      <c r="N2" s="468"/>
      <c r="O2" s="468"/>
      <c r="P2" s="468"/>
      <c r="Q2" s="468"/>
      <c r="R2" s="468"/>
      <c r="S2" s="468"/>
      <c r="T2" s="468"/>
      <c r="U2" s="468"/>
      <c r="V2" s="468"/>
      <c r="W2" s="468"/>
      <c r="X2" s="468"/>
      <c r="Y2" s="468"/>
    </row>
    <row r="3" spans="1:25" s="432" customFormat="1" x14ac:dyDescent="0.25">
      <c r="B3" s="465" t="s">
        <v>244</v>
      </c>
      <c r="C3" s="465" t="s">
        <v>244</v>
      </c>
      <c r="D3" s="465" t="s">
        <v>244</v>
      </c>
      <c r="E3" s="465" t="s">
        <v>244</v>
      </c>
      <c r="F3" s="465" t="s">
        <v>244</v>
      </c>
      <c r="G3" s="465"/>
      <c r="I3" s="468"/>
      <c r="J3" s="468"/>
      <c r="K3" s="468"/>
      <c r="L3" s="468"/>
      <c r="M3" s="468"/>
      <c r="N3" s="468"/>
      <c r="O3" s="468"/>
      <c r="P3" s="468"/>
      <c r="Q3" s="468"/>
      <c r="R3" s="468"/>
      <c r="S3" s="468"/>
      <c r="T3" s="468"/>
      <c r="U3" s="468"/>
      <c r="V3" s="468"/>
      <c r="W3" s="468"/>
      <c r="X3" s="468"/>
      <c r="Y3" s="468"/>
    </row>
    <row r="4" spans="1:25" x14ac:dyDescent="0.25">
      <c r="B4" s="465">
        <v>1000</v>
      </c>
      <c r="C4" s="465">
        <v>1003</v>
      </c>
      <c r="D4" s="465">
        <v>1004</v>
      </c>
      <c r="E4" s="465">
        <v>1005</v>
      </c>
      <c r="F4" s="465">
        <v>1007</v>
      </c>
      <c r="G4" s="465"/>
    </row>
    <row r="5" spans="1:25" s="432" customFormat="1" x14ac:dyDescent="0.25">
      <c r="B5" s="465">
        <v>1001</v>
      </c>
      <c r="C5" s="465">
        <v>1006</v>
      </c>
      <c r="D5" s="465">
        <v>1006</v>
      </c>
      <c r="E5" s="465">
        <v>1006</v>
      </c>
      <c r="F5" s="465"/>
      <c r="G5" s="465"/>
      <c r="I5" s="468"/>
      <c r="J5" s="468"/>
      <c r="K5" s="468"/>
      <c r="L5" s="468"/>
      <c r="M5" s="468"/>
      <c r="N5" s="468"/>
      <c r="O5" s="468"/>
      <c r="P5" s="468"/>
      <c r="Q5" s="468"/>
      <c r="R5" s="468"/>
      <c r="S5" s="468"/>
      <c r="T5" s="468"/>
      <c r="U5" s="468"/>
      <c r="V5" s="468"/>
      <c r="W5" s="468"/>
      <c r="X5" s="468"/>
      <c r="Y5" s="468"/>
    </row>
    <row r="6" spans="1:25" s="432" customFormat="1" x14ac:dyDescent="0.25">
      <c r="A6" s="1" t="s">
        <v>244</v>
      </c>
      <c r="B6" s="467">
        <f>VLOOKUP(B$4,bpa_list_pricing,3,FALSE)</f>
        <v>6.47</v>
      </c>
      <c r="C6" s="467">
        <f>VLOOKUP(C$4,bpa_list_pricing,3,FALSE)</f>
        <v>19.989999999999998</v>
      </c>
      <c r="D6" s="467">
        <f>VLOOKUP(D$4,bpa_list_pricing,3,FALSE)</f>
        <v>22.99</v>
      </c>
      <c r="E6" s="467">
        <f>VLOOKUP(E$4,bpa_list_pricing,3,FALSE)</f>
        <v>37.99</v>
      </c>
      <c r="F6" s="467">
        <f>VLOOKUP(F$4,bpa_list_pricing,3,FALSE)</f>
        <v>69.989999999999995</v>
      </c>
      <c r="G6" s="467"/>
      <c r="I6" s="468"/>
      <c r="J6" s="468"/>
      <c r="K6" s="468"/>
      <c r="L6" s="468"/>
      <c r="M6" s="468"/>
      <c r="N6" s="468"/>
      <c r="O6" s="468"/>
      <c r="P6" s="468"/>
      <c r="Q6" s="468"/>
      <c r="R6" s="468"/>
      <c r="S6" s="468"/>
      <c r="T6" s="468"/>
      <c r="U6" s="468"/>
      <c r="V6" s="468"/>
      <c r="W6" s="468"/>
      <c r="X6" s="468"/>
      <c r="Y6" s="468"/>
    </row>
    <row r="7" spans="1:25" s="432" customFormat="1" x14ac:dyDescent="0.25">
      <c r="A7" s="1" t="s">
        <v>245</v>
      </c>
      <c r="B7" s="467">
        <f>VLOOKUP(B$5,bpa_list_pricing,3,FALSE)</f>
        <v>0.09</v>
      </c>
      <c r="C7" s="467">
        <f>VLOOKUP(C$5,bpa_list_pricing,3,FALSE)</f>
        <v>0.25</v>
      </c>
      <c r="D7" s="467">
        <f>VLOOKUP(D$5,bpa_list_pricing,3,FALSE)</f>
        <v>0.25</v>
      </c>
      <c r="E7" s="467">
        <f>VLOOKUP(E$5,bpa_list_pricing,3,FALSE)</f>
        <v>0.25</v>
      </c>
      <c r="F7" s="467">
        <v>0</v>
      </c>
      <c r="G7" s="467"/>
      <c r="I7" s="468"/>
      <c r="J7" s="468"/>
      <c r="K7" s="468"/>
      <c r="L7" s="468"/>
      <c r="M7" s="468"/>
      <c r="N7" s="468"/>
      <c r="O7" s="468"/>
      <c r="P7" s="468"/>
      <c r="Q7" s="468"/>
      <c r="R7" s="468"/>
      <c r="S7" s="468"/>
      <c r="T7" s="468"/>
      <c r="U7" s="468"/>
      <c r="V7" s="468"/>
      <c r="W7" s="468"/>
      <c r="X7" s="468"/>
      <c r="Y7" s="468"/>
    </row>
    <row r="8" spans="1:25" s="432" customFormat="1" x14ac:dyDescent="0.25">
      <c r="A8" s="1"/>
      <c r="B8" s="467"/>
      <c r="C8" s="467"/>
      <c r="D8" s="467"/>
      <c r="E8" s="467"/>
      <c r="F8" s="467"/>
      <c r="G8" s="467"/>
      <c r="I8" s="468"/>
      <c r="J8" s="468"/>
      <c r="K8" s="468"/>
      <c r="L8" s="468"/>
      <c r="M8" s="468"/>
      <c r="N8" s="468"/>
      <c r="O8" s="468"/>
      <c r="P8" s="468"/>
      <c r="Q8" s="468"/>
      <c r="R8" s="468"/>
      <c r="S8" s="468"/>
      <c r="T8" s="468"/>
      <c r="U8" s="468"/>
      <c r="V8" s="468"/>
      <c r="W8" s="468"/>
      <c r="X8" s="468"/>
      <c r="Y8" s="468"/>
    </row>
    <row r="9" spans="1:25" s="432" customFormat="1" x14ac:dyDescent="0.25">
      <c r="A9" s="1"/>
      <c r="B9" s="467"/>
      <c r="C9" s="467"/>
      <c r="D9" s="467"/>
      <c r="E9" s="467"/>
      <c r="F9" s="467"/>
      <c r="G9" s="467"/>
      <c r="I9" s="468"/>
      <c r="J9" s="468"/>
      <c r="K9" s="468"/>
      <c r="L9" s="468"/>
      <c r="M9" s="468"/>
      <c r="N9" s="468"/>
      <c r="O9" s="468"/>
      <c r="P9" s="468"/>
      <c r="Q9" s="468"/>
      <c r="R9" s="468"/>
      <c r="S9" s="468"/>
      <c r="T9" s="468"/>
      <c r="U9" s="468"/>
      <c r="V9" s="468"/>
      <c r="W9" s="468"/>
      <c r="X9" s="468"/>
      <c r="Y9" s="468"/>
    </row>
    <row r="10" spans="1:25" s="432" customFormat="1" x14ac:dyDescent="0.25">
      <c r="A10" s="1" t="s">
        <v>252</v>
      </c>
      <c r="B10" s="467" t="s">
        <v>149</v>
      </c>
      <c r="C10" s="467" t="s">
        <v>247</v>
      </c>
      <c r="D10" s="467" t="s">
        <v>248</v>
      </c>
      <c r="E10" s="467" t="s">
        <v>249</v>
      </c>
      <c r="F10" s="467" t="s">
        <v>8</v>
      </c>
      <c r="G10" s="467" t="s">
        <v>250</v>
      </c>
      <c r="H10" s="467" t="s">
        <v>251</v>
      </c>
      <c r="I10" s="468"/>
      <c r="J10" s="468"/>
      <c r="K10" s="469" t="s">
        <v>256</v>
      </c>
      <c r="L10" s="470" t="s">
        <v>12</v>
      </c>
      <c r="M10" s="470" t="s">
        <v>257</v>
      </c>
      <c r="N10" s="470" t="s">
        <v>9</v>
      </c>
      <c r="O10" s="470" t="s">
        <v>259</v>
      </c>
      <c r="P10" s="470" t="s">
        <v>258</v>
      </c>
      <c r="Q10" s="468"/>
      <c r="R10" s="468"/>
      <c r="S10" s="468"/>
      <c r="T10" s="468"/>
      <c r="U10" s="468"/>
      <c r="V10" s="468"/>
      <c r="W10" s="468"/>
      <c r="X10" s="468"/>
      <c r="Y10" s="468"/>
    </row>
    <row r="11" spans="1:25" x14ac:dyDescent="0.25">
      <c r="A11">
        <v>1</v>
      </c>
      <c r="B11" s="466">
        <f>ROUND(B$6+IF($A11&gt;B$2,($A11-B$2)*B$7,0),2)</f>
        <v>6.56</v>
      </c>
      <c r="C11" s="466">
        <f t="shared" ref="C11:F26" si="0">ROUND(C$6+IF($A11&gt;C$2,($A11-C$2)*C$7,0),2)</f>
        <v>19.989999999999998</v>
      </c>
      <c r="D11" s="466">
        <f t="shared" si="0"/>
        <v>22.99</v>
      </c>
      <c r="E11" s="466">
        <f t="shared" si="0"/>
        <v>37.99</v>
      </c>
      <c r="F11" s="466">
        <f t="shared" si="0"/>
        <v>69.989999999999995</v>
      </c>
      <c r="G11" s="466">
        <f>MIN(B11:F11)</f>
        <v>6.56</v>
      </c>
      <c r="H11" s="466" t="str">
        <f>IF(G11=F11,"Unlimited",IF(G11=E11,"Pooled 900",IF(G11=D11,"Pooled 400",IF(G11=C11,"Pooled 100",IF(G11=B11,"Metered","")))))</f>
        <v>Metered</v>
      </c>
      <c r="K11" s="468" t="s">
        <v>253</v>
      </c>
      <c r="L11" s="472">
        <v>20</v>
      </c>
      <c r="M11" s="472">
        <v>72</v>
      </c>
      <c r="N11" s="468" t="str">
        <f>VLOOKUP($M11,OptPlanATT,8,FALSE)</f>
        <v>Metered</v>
      </c>
      <c r="O11" s="471">
        <f>VLOOKUP($M11,OptPlanATT,7,FALSE)</f>
        <v>12.95</v>
      </c>
      <c r="P11" s="471">
        <f>L11*O11</f>
        <v>259</v>
      </c>
    </row>
    <row r="12" spans="1:25" x14ac:dyDescent="0.25">
      <c r="A12">
        <v>2</v>
      </c>
      <c r="B12" s="466">
        <f t="shared" ref="B12:F74" si="1">ROUND(B$6+IF($A12&gt;B$2,($A12-B$2)*B$7,0),2)</f>
        <v>6.65</v>
      </c>
      <c r="C12" s="466">
        <f t="shared" si="0"/>
        <v>19.989999999999998</v>
      </c>
      <c r="D12" s="466">
        <f t="shared" si="0"/>
        <v>22.99</v>
      </c>
      <c r="E12" s="466">
        <f t="shared" si="0"/>
        <v>37.99</v>
      </c>
      <c r="F12" s="466">
        <f t="shared" si="0"/>
        <v>69.989999999999995</v>
      </c>
      <c r="G12" s="466">
        <f t="shared" ref="G12:G75" si="2">MIN(B12:F12)</f>
        <v>6.65</v>
      </c>
      <c r="H12" s="466" t="str">
        <f t="shared" ref="H12:H75" si="3">IF(G12=F12,"Unlimited",IF(G12=E12,"Pooled 900",IF(G12=D12,"Pooled 400",IF(G12=C12,"Pooled 100",IF(G12=B12,"Metered","")))))</f>
        <v>Metered</v>
      </c>
      <c r="K12" s="468" t="s">
        <v>255</v>
      </c>
      <c r="L12" s="472">
        <v>100</v>
      </c>
      <c r="M12" s="472">
        <v>387</v>
      </c>
      <c r="N12" s="468" t="str">
        <f>VLOOKUP($M12,OptPlanATT,8,FALSE)</f>
        <v>Pooled 400</v>
      </c>
      <c r="O12" s="471">
        <f>VLOOKUP($M12,OptPlanATT,7,FALSE)</f>
        <v>22.99</v>
      </c>
      <c r="P12" s="471">
        <f t="shared" ref="P12:P13" si="4">L12*O12</f>
        <v>2299</v>
      </c>
    </row>
    <row r="13" spans="1:25" x14ac:dyDescent="0.25">
      <c r="A13">
        <v>3</v>
      </c>
      <c r="B13" s="466">
        <f t="shared" si="1"/>
        <v>6.74</v>
      </c>
      <c r="C13" s="466">
        <f t="shared" si="0"/>
        <v>19.989999999999998</v>
      </c>
      <c r="D13" s="466">
        <f t="shared" si="0"/>
        <v>22.99</v>
      </c>
      <c r="E13" s="466">
        <f t="shared" si="0"/>
        <v>37.99</v>
      </c>
      <c r="F13" s="466">
        <f t="shared" si="0"/>
        <v>69.989999999999995</v>
      </c>
      <c r="G13" s="466">
        <f t="shared" si="2"/>
        <v>6.74</v>
      </c>
      <c r="H13" s="466" t="str">
        <f t="shared" si="3"/>
        <v>Metered</v>
      </c>
      <c r="K13" s="468" t="s">
        <v>254</v>
      </c>
      <c r="L13" s="472">
        <v>10</v>
      </c>
      <c r="M13" s="472">
        <v>1126</v>
      </c>
      <c r="N13" s="468" t="str">
        <f>VLOOKUP($M13,OptPlanATT,8,FALSE)</f>
        <v>Unlimited</v>
      </c>
      <c r="O13" s="471">
        <f>VLOOKUP($M13,OptPlanATT,7,FALSE)</f>
        <v>69.989999999999995</v>
      </c>
      <c r="P13" s="471">
        <f t="shared" si="4"/>
        <v>699.9</v>
      </c>
    </row>
    <row r="14" spans="1:25" x14ac:dyDescent="0.25">
      <c r="A14" s="432">
        <v>4</v>
      </c>
      <c r="B14" s="466">
        <f t="shared" si="1"/>
        <v>6.83</v>
      </c>
      <c r="C14" s="466">
        <f t="shared" si="0"/>
        <v>19.989999999999998</v>
      </c>
      <c r="D14" s="466">
        <f t="shared" si="0"/>
        <v>22.99</v>
      </c>
      <c r="E14" s="466">
        <f t="shared" si="0"/>
        <v>37.99</v>
      </c>
      <c r="F14" s="466">
        <f t="shared" si="0"/>
        <v>69.989999999999995</v>
      </c>
      <c r="G14" s="466">
        <f t="shared" si="2"/>
        <v>6.83</v>
      </c>
      <c r="H14" s="466" t="str">
        <f t="shared" si="3"/>
        <v>Metered</v>
      </c>
      <c r="K14" s="470" t="s">
        <v>218</v>
      </c>
      <c r="L14" s="473">
        <f>SUM(L11:L13)</f>
        <v>130</v>
      </c>
      <c r="M14" s="473"/>
      <c r="O14" s="467">
        <f>P14/L14</f>
        <v>25.060769230769232</v>
      </c>
      <c r="P14" s="467">
        <f>SUM(P11:P13)</f>
        <v>3257.9</v>
      </c>
    </row>
    <row r="15" spans="1:25" x14ac:dyDescent="0.25">
      <c r="A15" s="432">
        <v>5</v>
      </c>
      <c r="B15" s="466">
        <f t="shared" si="1"/>
        <v>6.92</v>
      </c>
      <c r="C15" s="466">
        <f t="shared" si="0"/>
        <v>19.989999999999998</v>
      </c>
      <c r="D15" s="466">
        <f t="shared" si="0"/>
        <v>22.99</v>
      </c>
      <c r="E15" s="466">
        <f t="shared" si="0"/>
        <v>37.99</v>
      </c>
      <c r="F15" s="466">
        <f t="shared" si="0"/>
        <v>69.989999999999995</v>
      </c>
      <c r="G15" s="466">
        <f t="shared" si="2"/>
        <v>6.92</v>
      </c>
      <c r="H15" s="466" t="str">
        <f t="shared" si="3"/>
        <v>Metered</v>
      </c>
    </row>
    <row r="16" spans="1:25" x14ac:dyDescent="0.25">
      <c r="A16" s="432">
        <v>6</v>
      </c>
      <c r="B16" s="466">
        <f t="shared" si="1"/>
        <v>7.01</v>
      </c>
      <c r="C16" s="466">
        <f t="shared" si="0"/>
        <v>19.989999999999998</v>
      </c>
      <c r="D16" s="466">
        <f t="shared" si="0"/>
        <v>22.99</v>
      </c>
      <c r="E16" s="466">
        <f t="shared" si="0"/>
        <v>37.99</v>
      </c>
      <c r="F16" s="466">
        <f t="shared" si="0"/>
        <v>69.989999999999995</v>
      </c>
      <c r="G16" s="466">
        <f t="shared" si="2"/>
        <v>7.01</v>
      </c>
      <c r="H16" s="466" t="str">
        <f t="shared" si="3"/>
        <v>Metered</v>
      </c>
    </row>
    <row r="17" spans="1:8" x14ac:dyDescent="0.25">
      <c r="A17" s="432">
        <v>7</v>
      </c>
      <c r="B17" s="466">
        <f t="shared" si="1"/>
        <v>7.1</v>
      </c>
      <c r="C17" s="466">
        <f t="shared" si="0"/>
        <v>19.989999999999998</v>
      </c>
      <c r="D17" s="466">
        <f t="shared" si="0"/>
        <v>22.99</v>
      </c>
      <c r="E17" s="466">
        <f t="shared" si="0"/>
        <v>37.99</v>
      </c>
      <c r="F17" s="466">
        <f t="shared" si="0"/>
        <v>69.989999999999995</v>
      </c>
      <c r="G17" s="466">
        <f t="shared" si="2"/>
        <v>7.1</v>
      </c>
      <c r="H17" s="466" t="str">
        <f t="shared" si="3"/>
        <v>Metered</v>
      </c>
    </row>
    <row r="18" spans="1:8" x14ac:dyDescent="0.25">
      <c r="A18" s="432">
        <v>8</v>
      </c>
      <c r="B18" s="466">
        <f t="shared" si="1"/>
        <v>7.19</v>
      </c>
      <c r="C18" s="466">
        <f t="shared" si="0"/>
        <v>19.989999999999998</v>
      </c>
      <c r="D18" s="466">
        <f t="shared" si="0"/>
        <v>22.99</v>
      </c>
      <c r="E18" s="466">
        <f t="shared" si="0"/>
        <v>37.99</v>
      </c>
      <c r="F18" s="466">
        <f t="shared" si="0"/>
        <v>69.989999999999995</v>
      </c>
      <c r="G18" s="466">
        <f t="shared" si="2"/>
        <v>7.19</v>
      </c>
      <c r="H18" s="466" t="str">
        <f t="shared" si="3"/>
        <v>Metered</v>
      </c>
    </row>
    <row r="19" spans="1:8" x14ac:dyDescent="0.25">
      <c r="A19" s="432">
        <v>9</v>
      </c>
      <c r="B19" s="466">
        <f t="shared" si="1"/>
        <v>7.28</v>
      </c>
      <c r="C19" s="466">
        <f t="shared" si="0"/>
        <v>19.989999999999998</v>
      </c>
      <c r="D19" s="466">
        <f t="shared" si="0"/>
        <v>22.99</v>
      </c>
      <c r="E19" s="466">
        <f t="shared" si="0"/>
        <v>37.99</v>
      </c>
      <c r="F19" s="466">
        <f t="shared" si="0"/>
        <v>69.989999999999995</v>
      </c>
      <c r="G19" s="466">
        <f t="shared" si="2"/>
        <v>7.28</v>
      </c>
      <c r="H19" s="466" t="str">
        <f t="shared" si="3"/>
        <v>Metered</v>
      </c>
    </row>
    <row r="20" spans="1:8" x14ac:dyDescent="0.25">
      <c r="A20" s="432">
        <v>10</v>
      </c>
      <c r="B20" s="466">
        <f t="shared" si="1"/>
        <v>7.37</v>
      </c>
      <c r="C20" s="466">
        <f t="shared" si="0"/>
        <v>19.989999999999998</v>
      </c>
      <c r="D20" s="466">
        <f t="shared" si="0"/>
        <v>22.99</v>
      </c>
      <c r="E20" s="466">
        <f t="shared" si="0"/>
        <v>37.99</v>
      </c>
      <c r="F20" s="466">
        <f t="shared" si="0"/>
        <v>69.989999999999995</v>
      </c>
      <c r="G20" s="466">
        <f t="shared" si="2"/>
        <v>7.37</v>
      </c>
      <c r="H20" s="466" t="str">
        <f t="shared" si="3"/>
        <v>Metered</v>
      </c>
    </row>
    <row r="21" spans="1:8" x14ac:dyDescent="0.25">
      <c r="A21" s="432">
        <v>11</v>
      </c>
      <c r="B21" s="466">
        <f t="shared" si="1"/>
        <v>7.46</v>
      </c>
      <c r="C21" s="466">
        <f t="shared" si="0"/>
        <v>19.989999999999998</v>
      </c>
      <c r="D21" s="466">
        <f t="shared" si="0"/>
        <v>22.99</v>
      </c>
      <c r="E21" s="466">
        <f t="shared" si="0"/>
        <v>37.99</v>
      </c>
      <c r="F21" s="466">
        <f t="shared" si="0"/>
        <v>69.989999999999995</v>
      </c>
      <c r="G21" s="466">
        <f t="shared" si="2"/>
        <v>7.46</v>
      </c>
      <c r="H21" s="466" t="str">
        <f t="shared" si="3"/>
        <v>Metered</v>
      </c>
    </row>
    <row r="22" spans="1:8" x14ac:dyDescent="0.25">
      <c r="A22" s="432">
        <v>12</v>
      </c>
      <c r="B22" s="466">
        <f t="shared" si="1"/>
        <v>7.55</v>
      </c>
      <c r="C22" s="466">
        <f t="shared" si="0"/>
        <v>19.989999999999998</v>
      </c>
      <c r="D22" s="466">
        <f t="shared" si="0"/>
        <v>22.99</v>
      </c>
      <c r="E22" s="466">
        <f t="shared" si="0"/>
        <v>37.99</v>
      </c>
      <c r="F22" s="466">
        <f t="shared" si="0"/>
        <v>69.989999999999995</v>
      </c>
      <c r="G22" s="466">
        <f t="shared" si="2"/>
        <v>7.55</v>
      </c>
      <c r="H22" s="466" t="str">
        <f t="shared" si="3"/>
        <v>Metered</v>
      </c>
    </row>
    <row r="23" spans="1:8" x14ac:dyDescent="0.25">
      <c r="A23" s="432">
        <v>13</v>
      </c>
      <c r="B23" s="466">
        <f t="shared" si="1"/>
        <v>7.64</v>
      </c>
      <c r="C23" s="466">
        <f t="shared" si="0"/>
        <v>19.989999999999998</v>
      </c>
      <c r="D23" s="466">
        <f t="shared" si="0"/>
        <v>22.99</v>
      </c>
      <c r="E23" s="466">
        <f t="shared" si="0"/>
        <v>37.99</v>
      </c>
      <c r="F23" s="466">
        <f t="shared" si="0"/>
        <v>69.989999999999995</v>
      </c>
      <c r="G23" s="466">
        <f t="shared" si="2"/>
        <v>7.64</v>
      </c>
      <c r="H23" s="466" t="str">
        <f t="shared" si="3"/>
        <v>Metered</v>
      </c>
    </row>
    <row r="24" spans="1:8" x14ac:dyDescent="0.25">
      <c r="A24" s="432">
        <v>14</v>
      </c>
      <c r="B24" s="466">
        <f t="shared" si="1"/>
        <v>7.73</v>
      </c>
      <c r="C24" s="466">
        <f t="shared" si="0"/>
        <v>19.989999999999998</v>
      </c>
      <c r="D24" s="466">
        <f t="shared" si="0"/>
        <v>22.99</v>
      </c>
      <c r="E24" s="466">
        <f t="shared" si="0"/>
        <v>37.99</v>
      </c>
      <c r="F24" s="466">
        <f t="shared" si="0"/>
        <v>69.989999999999995</v>
      </c>
      <c r="G24" s="466">
        <f t="shared" si="2"/>
        <v>7.73</v>
      </c>
      <c r="H24" s="466" t="str">
        <f t="shared" si="3"/>
        <v>Metered</v>
      </c>
    </row>
    <row r="25" spans="1:8" x14ac:dyDescent="0.25">
      <c r="A25" s="432">
        <v>15</v>
      </c>
      <c r="B25" s="466">
        <f t="shared" si="1"/>
        <v>7.82</v>
      </c>
      <c r="C25" s="466">
        <f t="shared" si="0"/>
        <v>19.989999999999998</v>
      </c>
      <c r="D25" s="466">
        <f t="shared" si="0"/>
        <v>22.99</v>
      </c>
      <c r="E25" s="466">
        <f t="shared" si="0"/>
        <v>37.99</v>
      </c>
      <c r="F25" s="466">
        <f t="shared" si="0"/>
        <v>69.989999999999995</v>
      </c>
      <c r="G25" s="466">
        <f t="shared" si="2"/>
        <v>7.82</v>
      </c>
      <c r="H25" s="466" t="str">
        <f t="shared" si="3"/>
        <v>Metered</v>
      </c>
    </row>
    <row r="26" spans="1:8" x14ac:dyDescent="0.25">
      <c r="A26" s="432">
        <v>16</v>
      </c>
      <c r="B26" s="466">
        <f t="shared" si="1"/>
        <v>7.91</v>
      </c>
      <c r="C26" s="466">
        <f t="shared" si="0"/>
        <v>19.989999999999998</v>
      </c>
      <c r="D26" s="466">
        <f t="shared" si="0"/>
        <v>22.99</v>
      </c>
      <c r="E26" s="466">
        <f t="shared" si="0"/>
        <v>37.99</v>
      </c>
      <c r="F26" s="466">
        <f t="shared" si="0"/>
        <v>69.989999999999995</v>
      </c>
      <c r="G26" s="466">
        <f t="shared" si="2"/>
        <v>7.91</v>
      </c>
      <c r="H26" s="466" t="str">
        <f t="shared" si="3"/>
        <v>Metered</v>
      </c>
    </row>
    <row r="27" spans="1:8" x14ac:dyDescent="0.25">
      <c r="A27" s="432">
        <v>17</v>
      </c>
      <c r="B27" s="466">
        <f t="shared" si="1"/>
        <v>8</v>
      </c>
      <c r="C27" s="466">
        <f t="shared" si="1"/>
        <v>19.989999999999998</v>
      </c>
      <c r="D27" s="466">
        <f t="shared" si="1"/>
        <v>22.99</v>
      </c>
      <c r="E27" s="466">
        <f t="shared" si="1"/>
        <v>37.99</v>
      </c>
      <c r="F27" s="466">
        <f t="shared" si="1"/>
        <v>69.989999999999995</v>
      </c>
      <c r="G27" s="466">
        <f t="shared" si="2"/>
        <v>8</v>
      </c>
      <c r="H27" s="466" t="str">
        <f t="shared" si="3"/>
        <v>Metered</v>
      </c>
    </row>
    <row r="28" spans="1:8" x14ac:dyDescent="0.25">
      <c r="A28" s="432">
        <v>18</v>
      </c>
      <c r="B28" s="466">
        <f t="shared" si="1"/>
        <v>8.09</v>
      </c>
      <c r="C28" s="466">
        <f t="shared" si="1"/>
        <v>19.989999999999998</v>
      </c>
      <c r="D28" s="466">
        <f t="shared" si="1"/>
        <v>22.99</v>
      </c>
      <c r="E28" s="466">
        <f t="shared" si="1"/>
        <v>37.99</v>
      </c>
      <c r="F28" s="466">
        <f t="shared" si="1"/>
        <v>69.989999999999995</v>
      </c>
      <c r="G28" s="466">
        <f t="shared" si="2"/>
        <v>8.09</v>
      </c>
      <c r="H28" s="466" t="str">
        <f t="shared" si="3"/>
        <v>Metered</v>
      </c>
    </row>
    <row r="29" spans="1:8" x14ac:dyDescent="0.25">
      <c r="A29" s="432">
        <v>19</v>
      </c>
      <c r="B29" s="466">
        <f t="shared" si="1"/>
        <v>8.18</v>
      </c>
      <c r="C29" s="466">
        <f t="shared" si="1"/>
        <v>19.989999999999998</v>
      </c>
      <c r="D29" s="466">
        <f t="shared" si="1"/>
        <v>22.99</v>
      </c>
      <c r="E29" s="466">
        <f t="shared" si="1"/>
        <v>37.99</v>
      </c>
      <c r="F29" s="466">
        <f t="shared" si="1"/>
        <v>69.989999999999995</v>
      </c>
      <c r="G29" s="466">
        <f t="shared" si="2"/>
        <v>8.18</v>
      </c>
      <c r="H29" s="466" t="str">
        <f t="shared" si="3"/>
        <v>Metered</v>
      </c>
    </row>
    <row r="30" spans="1:8" x14ac:dyDescent="0.25">
      <c r="A30" s="432">
        <v>20</v>
      </c>
      <c r="B30" s="466">
        <f t="shared" si="1"/>
        <v>8.27</v>
      </c>
      <c r="C30" s="466">
        <f t="shared" si="1"/>
        <v>19.989999999999998</v>
      </c>
      <c r="D30" s="466">
        <f t="shared" si="1"/>
        <v>22.99</v>
      </c>
      <c r="E30" s="466">
        <f t="shared" si="1"/>
        <v>37.99</v>
      </c>
      <c r="F30" s="466">
        <f t="shared" si="1"/>
        <v>69.989999999999995</v>
      </c>
      <c r="G30" s="466">
        <f t="shared" si="2"/>
        <v>8.27</v>
      </c>
      <c r="H30" s="466" t="str">
        <f t="shared" si="3"/>
        <v>Metered</v>
      </c>
    </row>
    <row r="31" spans="1:8" x14ac:dyDescent="0.25">
      <c r="A31" s="432">
        <v>21</v>
      </c>
      <c r="B31" s="466">
        <f t="shared" si="1"/>
        <v>8.36</v>
      </c>
      <c r="C31" s="466">
        <f t="shared" si="1"/>
        <v>19.989999999999998</v>
      </c>
      <c r="D31" s="466">
        <f t="shared" si="1"/>
        <v>22.99</v>
      </c>
      <c r="E31" s="466">
        <f t="shared" si="1"/>
        <v>37.99</v>
      </c>
      <c r="F31" s="466">
        <f t="shared" si="1"/>
        <v>69.989999999999995</v>
      </c>
      <c r="G31" s="466">
        <f t="shared" si="2"/>
        <v>8.36</v>
      </c>
      <c r="H31" s="466" t="str">
        <f t="shared" si="3"/>
        <v>Metered</v>
      </c>
    </row>
    <row r="32" spans="1:8" x14ac:dyDescent="0.25">
      <c r="A32" s="432">
        <v>22</v>
      </c>
      <c r="B32" s="466">
        <f t="shared" si="1"/>
        <v>8.4499999999999993</v>
      </c>
      <c r="C32" s="466">
        <f t="shared" si="1"/>
        <v>19.989999999999998</v>
      </c>
      <c r="D32" s="466">
        <f t="shared" si="1"/>
        <v>22.99</v>
      </c>
      <c r="E32" s="466">
        <f t="shared" si="1"/>
        <v>37.99</v>
      </c>
      <c r="F32" s="466">
        <f t="shared" si="1"/>
        <v>69.989999999999995</v>
      </c>
      <c r="G32" s="466">
        <f t="shared" si="2"/>
        <v>8.4499999999999993</v>
      </c>
      <c r="H32" s="466" t="str">
        <f t="shared" si="3"/>
        <v>Metered</v>
      </c>
    </row>
    <row r="33" spans="1:8" x14ac:dyDescent="0.25">
      <c r="A33" s="432">
        <v>23</v>
      </c>
      <c r="B33" s="466">
        <f t="shared" si="1"/>
        <v>8.5399999999999991</v>
      </c>
      <c r="C33" s="466">
        <f t="shared" si="1"/>
        <v>19.989999999999998</v>
      </c>
      <c r="D33" s="466">
        <f t="shared" si="1"/>
        <v>22.99</v>
      </c>
      <c r="E33" s="466">
        <f t="shared" si="1"/>
        <v>37.99</v>
      </c>
      <c r="F33" s="466">
        <f t="shared" si="1"/>
        <v>69.989999999999995</v>
      </c>
      <c r="G33" s="466">
        <f t="shared" si="2"/>
        <v>8.5399999999999991</v>
      </c>
      <c r="H33" s="466" t="str">
        <f t="shared" si="3"/>
        <v>Metered</v>
      </c>
    </row>
    <row r="34" spans="1:8" x14ac:dyDescent="0.25">
      <c r="A34" s="432">
        <v>24</v>
      </c>
      <c r="B34" s="466">
        <f t="shared" si="1"/>
        <v>8.6300000000000008</v>
      </c>
      <c r="C34" s="466">
        <f t="shared" si="1"/>
        <v>19.989999999999998</v>
      </c>
      <c r="D34" s="466">
        <f t="shared" si="1"/>
        <v>22.99</v>
      </c>
      <c r="E34" s="466">
        <f t="shared" si="1"/>
        <v>37.99</v>
      </c>
      <c r="F34" s="466">
        <f t="shared" si="1"/>
        <v>69.989999999999995</v>
      </c>
      <c r="G34" s="466">
        <f t="shared" si="2"/>
        <v>8.6300000000000008</v>
      </c>
      <c r="H34" s="466" t="str">
        <f t="shared" si="3"/>
        <v>Metered</v>
      </c>
    </row>
    <row r="35" spans="1:8" x14ac:dyDescent="0.25">
      <c r="A35" s="432">
        <v>25</v>
      </c>
      <c r="B35" s="466">
        <f t="shared" si="1"/>
        <v>8.7200000000000006</v>
      </c>
      <c r="C35" s="466">
        <f t="shared" si="1"/>
        <v>19.989999999999998</v>
      </c>
      <c r="D35" s="466">
        <f t="shared" si="1"/>
        <v>22.99</v>
      </c>
      <c r="E35" s="466">
        <f t="shared" si="1"/>
        <v>37.99</v>
      </c>
      <c r="F35" s="466">
        <f t="shared" si="1"/>
        <v>69.989999999999995</v>
      </c>
      <c r="G35" s="466">
        <f t="shared" si="2"/>
        <v>8.7200000000000006</v>
      </c>
      <c r="H35" s="466" t="str">
        <f t="shared" si="3"/>
        <v>Metered</v>
      </c>
    </row>
    <row r="36" spans="1:8" x14ac:dyDescent="0.25">
      <c r="A36" s="432">
        <v>26</v>
      </c>
      <c r="B36" s="466">
        <f t="shared" si="1"/>
        <v>8.81</v>
      </c>
      <c r="C36" s="466">
        <f t="shared" si="1"/>
        <v>19.989999999999998</v>
      </c>
      <c r="D36" s="466">
        <f t="shared" si="1"/>
        <v>22.99</v>
      </c>
      <c r="E36" s="466">
        <f t="shared" si="1"/>
        <v>37.99</v>
      </c>
      <c r="F36" s="466">
        <f t="shared" si="1"/>
        <v>69.989999999999995</v>
      </c>
      <c r="G36" s="466">
        <f t="shared" si="2"/>
        <v>8.81</v>
      </c>
      <c r="H36" s="466" t="str">
        <f t="shared" si="3"/>
        <v>Metered</v>
      </c>
    </row>
    <row r="37" spans="1:8" x14ac:dyDescent="0.25">
      <c r="A37" s="432">
        <v>27</v>
      </c>
      <c r="B37" s="466">
        <f t="shared" si="1"/>
        <v>8.9</v>
      </c>
      <c r="C37" s="466">
        <f t="shared" si="1"/>
        <v>19.989999999999998</v>
      </c>
      <c r="D37" s="466">
        <f t="shared" si="1"/>
        <v>22.99</v>
      </c>
      <c r="E37" s="466">
        <f t="shared" si="1"/>
        <v>37.99</v>
      </c>
      <c r="F37" s="466">
        <f t="shared" si="1"/>
        <v>69.989999999999995</v>
      </c>
      <c r="G37" s="466">
        <f t="shared" si="2"/>
        <v>8.9</v>
      </c>
      <c r="H37" s="466" t="str">
        <f t="shared" si="3"/>
        <v>Metered</v>
      </c>
    </row>
    <row r="38" spans="1:8" x14ac:dyDescent="0.25">
      <c r="A38" s="432">
        <v>28</v>
      </c>
      <c r="B38" s="466">
        <f t="shared" si="1"/>
        <v>8.99</v>
      </c>
      <c r="C38" s="466">
        <f t="shared" si="1"/>
        <v>19.989999999999998</v>
      </c>
      <c r="D38" s="466">
        <f t="shared" si="1"/>
        <v>22.99</v>
      </c>
      <c r="E38" s="466">
        <f t="shared" si="1"/>
        <v>37.99</v>
      </c>
      <c r="F38" s="466">
        <f t="shared" si="1"/>
        <v>69.989999999999995</v>
      </c>
      <c r="G38" s="466">
        <f t="shared" si="2"/>
        <v>8.99</v>
      </c>
      <c r="H38" s="466" t="str">
        <f t="shared" si="3"/>
        <v>Metered</v>
      </c>
    </row>
    <row r="39" spans="1:8" x14ac:dyDescent="0.25">
      <c r="A39" s="432">
        <v>29</v>
      </c>
      <c r="B39" s="466">
        <f t="shared" si="1"/>
        <v>9.08</v>
      </c>
      <c r="C39" s="466">
        <f t="shared" si="1"/>
        <v>19.989999999999998</v>
      </c>
      <c r="D39" s="466">
        <f t="shared" si="1"/>
        <v>22.99</v>
      </c>
      <c r="E39" s="466">
        <f t="shared" si="1"/>
        <v>37.99</v>
      </c>
      <c r="F39" s="466">
        <f t="shared" si="1"/>
        <v>69.989999999999995</v>
      </c>
      <c r="G39" s="466">
        <f t="shared" si="2"/>
        <v>9.08</v>
      </c>
      <c r="H39" s="466" t="str">
        <f t="shared" si="3"/>
        <v>Metered</v>
      </c>
    </row>
    <row r="40" spans="1:8" x14ac:dyDescent="0.25">
      <c r="A40" s="432">
        <v>30</v>
      </c>
      <c r="B40" s="466">
        <f t="shared" si="1"/>
        <v>9.17</v>
      </c>
      <c r="C40" s="466">
        <f t="shared" si="1"/>
        <v>19.989999999999998</v>
      </c>
      <c r="D40" s="466">
        <f t="shared" si="1"/>
        <v>22.99</v>
      </c>
      <c r="E40" s="466">
        <f t="shared" si="1"/>
        <v>37.99</v>
      </c>
      <c r="F40" s="466">
        <f t="shared" si="1"/>
        <v>69.989999999999995</v>
      </c>
      <c r="G40" s="466">
        <f t="shared" si="2"/>
        <v>9.17</v>
      </c>
      <c r="H40" s="466" t="str">
        <f t="shared" si="3"/>
        <v>Metered</v>
      </c>
    </row>
    <row r="41" spans="1:8" x14ac:dyDescent="0.25">
      <c r="A41" s="432">
        <v>31</v>
      </c>
      <c r="B41" s="466">
        <f t="shared" si="1"/>
        <v>9.26</v>
      </c>
      <c r="C41" s="466">
        <f t="shared" si="1"/>
        <v>19.989999999999998</v>
      </c>
      <c r="D41" s="466">
        <f t="shared" si="1"/>
        <v>22.99</v>
      </c>
      <c r="E41" s="466">
        <f t="shared" si="1"/>
        <v>37.99</v>
      </c>
      <c r="F41" s="466">
        <f t="shared" si="1"/>
        <v>69.989999999999995</v>
      </c>
      <c r="G41" s="466">
        <f t="shared" si="2"/>
        <v>9.26</v>
      </c>
      <c r="H41" s="466" t="str">
        <f t="shared" si="3"/>
        <v>Metered</v>
      </c>
    </row>
    <row r="42" spans="1:8" x14ac:dyDescent="0.25">
      <c r="A42" s="432">
        <v>32</v>
      </c>
      <c r="B42" s="466">
        <f t="shared" si="1"/>
        <v>9.35</v>
      </c>
      <c r="C42" s="466">
        <f t="shared" si="1"/>
        <v>19.989999999999998</v>
      </c>
      <c r="D42" s="466">
        <f t="shared" si="1"/>
        <v>22.99</v>
      </c>
      <c r="E42" s="466">
        <f t="shared" si="1"/>
        <v>37.99</v>
      </c>
      <c r="F42" s="466">
        <f t="shared" si="1"/>
        <v>69.989999999999995</v>
      </c>
      <c r="G42" s="466">
        <f t="shared" si="2"/>
        <v>9.35</v>
      </c>
      <c r="H42" s="466" t="str">
        <f t="shared" si="3"/>
        <v>Metered</v>
      </c>
    </row>
    <row r="43" spans="1:8" x14ac:dyDescent="0.25">
      <c r="A43" s="432">
        <v>33</v>
      </c>
      <c r="B43" s="466">
        <f t="shared" si="1"/>
        <v>9.44</v>
      </c>
      <c r="C43" s="466">
        <f t="shared" si="1"/>
        <v>19.989999999999998</v>
      </c>
      <c r="D43" s="466">
        <f t="shared" si="1"/>
        <v>22.99</v>
      </c>
      <c r="E43" s="466">
        <f t="shared" si="1"/>
        <v>37.99</v>
      </c>
      <c r="F43" s="466">
        <f t="shared" si="1"/>
        <v>69.989999999999995</v>
      </c>
      <c r="G43" s="466">
        <f t="shared" si="2"/>
        <v>9.44</v>
      </c>
      <c r="H43" s="466" t="str">
        <f t="shared" si="3"/>
        <v>Metered</v>
      </c>
    </row>
    <row r="44" spans="1:8" x14ac:dyDescent="0.25">
      <c r="A44" s="432">
        <v>34</v>
      </c>
      <c r="B44" s="466">
        <f t="shared" si="1"/>
        <v>9.5299999999999994</v>
      </c>
      <c r="C44" s="466">
        <f t="shared" si="1"/>
        <v>19.989999999999998</v>
      </c>
      <c r="D44" s="466">
        <f t="shared" si="1"/>
        <v>22.99</v>
      </c>
      <c r="E44" s="466">
        <f t="shared" si="1"/>
        <v>37.99</v>
      </c>
      <c r="F44" s="466">
        <f t="shared" si="1"/>
        <v>69.989999999999995</v>
      </c>
      <c r="G44" s="466">
        <f t="shared" si="2"/>
        <v>9.5299999999999994</v>
      </c>
      <c r="H44" s="466" t="str">
        <f t="shared" si="3"/>
        <v>Metered</v>
      </c>
    </row>
    <row r="45" spans="1:8" x14ac:dyDescent="0.25">
      <c r="A45" s="432">
        <v>35</v>
      </c>
      <c r="B45" s="466">
        <f t="shared" si="1"/>
        <v>9.6199999999999992</v>
      </c>
      <c r="C45" s="466">
        <f t="shared" si="1"/>
        <v>19.989999999999998</v>
      </c>
      <c r="D45" s="466">
        <f t="shared" si="1"/>
        <v>22.99</v>
      </c>
      <c r="E45" s="466">
        <f t="shared" si="1"/>
        <v>37.99</v>
      </c>
      <c r="F45" s="466">
        <f t="shared" si="1"/>
        <v>69.989999999999995</v>
      </c>
      <c r="G45" s="466">
        <f t="shared" si="2"/>
        <v>9.6199999999999992</v>
      </c>
      <c r="H45" s="466" t="str">
        <f t="shared" si="3"/>
        <v>Metered</v>
      </c>
    </row>
    <row r="46" spans="1:8" x14ac:dyDescent="0.25">
      <c r="A46" s="432">
        <v>36</v>
      </c>
      <c r="B46" s="466">
        <f t="shared" si="1"/>
        <v>9.7100000000000009</v>
      </c>
      <c r="C46" s="466">
        <f t="shared" si="1"/>
        <v>19.989999999999998</v>
      </c>
      <c r="D46" s="466">
        <f t="shared" si="1"/>
        <v>22.99</v>
      </c>
      <c r="E46" s="466">
        <f t="shared" si="1"/>
        <v>37.99</v>
      </c>
      <c r="F46" s="466">
        <f t="shared" si="1"/>
        <v>69.989999999999995</v>
      </c>
      <c r="G46" s="466">
        <f t="shared" si="2"/>
        <v>9.7100000000000009</v>
      </c>
      <c r="H46" s="466" t="str">
        <f t="shared" si="3"/>
        <v>Metered</v>
      </c>
    </row>
    <row r="47" spans="1:8" x14ac:dyDescent="0.25">
      <c r="A47" s="432">
        <v>37</v>
      </c>
      <c r="B47" s="466">
        <f t="shared" si="1"/>
        <v>9.8000000000000007</v>
      </c>
      <c r="C47" s="466">
        <f t="shared" si="1"/>
        <v>19.989999999999998</v>
      </c>
      <c r="D47" s="466">
        <f t="shared" si="1"/>
        <v>22.99</v>
      </c>
      <c r="E47" s="466">
        <f t="shared" si="1"/>
        <v>37.99</v>
      </c>
      <c r="F47" s="466">
        <f t="shared" si="1"/>
        <v>69.989999999999995</v>
      </c>
      <c r="G47" s="466">
        <f t="shared" si="2"/>
        <v>9.8000000000000007</v>
      </c>
      <c r="H47" s="466" t="str">
        <f t="shared" si="3"/>
        <v>Metered</v>
      </c>
    </row>
    <row r="48" spans="1:8" x14ac:dyDescent="0.25">
      <c r="A48" s="432">
        <v>38</v>
      </c>
      <c r="B48" s="466">
        <f t="shared" si="1"/>
        <v>9.89</v>
      </c>
      <c r="C48" s="466">
        <f t="shared" si="1"/>
        <v>19.989999999999998</v>
      </c>
      <c r="D48" s="466">
        <f t="shared" si="1"/>
        <v>22.99</v>
      </c>
      <c r="E48" s="466">
        <f t="shared" si="1"/>
        <v>37.99</v>
      </c>
      <c r="F48" s="466">
        <f t="shared" si="1"/>
        <v>69.989999999999995</v>
      </c>
      <c r="G48" s="466">
        <f t="shared" si="2"/>
        <v>9.89</v>
      </c>
      <c r="H48" s="466" t="str">
        <f t="shared" si="3"/>
        <v>Metered</v>
      </c>
    </row>
    <row r="49" spans="1:8" x14ac:dyDescent="0.25">
      <c r="A49" s="432">
        <v>39</v>
      </c>
      <c r="B49" s="466">
        <f t="shared" si="1"/>
        <v>9.98</v>
      </c>
      <c r="C49" s="466">
        <f t="shared" si="1"/>
        <v>19.989999999999998</v>
      </c>
      <c r="D49" s="466">
        <f t="shared" si="1"/>
        <v>22.99</v>
      </c>
      <c r="E49" s="466">
        <f t="shared" si="1"/>
        <v>37.99</v>
      </c>
      <c r="F49" s="466">
        <f t="shared" si="1"/>
        <v>69.989999999999995</v>
      </c>
      <c r="G49" s="466">
        <f t="shared" si="2"/>
        <v>9.98</v>
      </c>
      <c r="H49" s="466" t="str">
        <f t="shared" si="3"/>
        <v>Metered</v>
      </c>
    </row>
    <row r="50" spans="1:8" x14ac:dyDescent="0.25">
      <c r="A50" s="432">
        <v>40</v>
      </c>
      <c r="B50" s="466">
        <f t="shared" si="1"/>
        <v>10.07</v>
      </c>
      <c r="C50" s="466">
        <f t="shared" si="1"/>
        <v>19.989999999999998</v>
      </c>
      <c r="D50" s="466">
        <f t="shared" si="1"/>
        <v>22.99</v>
      </c>
      <c r="E50" s="466">
        <f t="shared" si="1"/>
        <v>37.99</v>
      </c>
      <c r="F50" s="466">
        <f t="shared" si="1"/>
        <v>69.989999999999995</v>
      </c>
      <c r="G50" s="466">
        <f t="shared" si="2"/>
        <v>10.07</v>
      </c>
      <c r="H50" s="466" t="str">
        <f t="shared" si="3"/>
        <v>Metered</v>
      </c>
    </row>
    <row r="51" spans="1:8" x14ac:dyDescent="0.25">
      <c r="A51" s="432">
        <v>41</v>
      </c>
      <c r="B51" s="466">
        <f t="shared" si="1"/>
        <v>10.16</v>
      </c>
      <c r="C51" s="466">
        <f t="shared" si="1"/>
        <v>19.989999999999998</v>
      </c>
      <c r="D51" s="466">
        <f t="shared" si="1"/>
        <v>22.99</v>
      </c>
      <c r="E51" s="466">
        <f t="shared" si="1"/>
        <v>37.99</v>
      </c>
      <c r="F51" s="466">
        <f t="shared" si="1"/>
        <v>69.989999999999995</v>
      </c>
      <c r="G51" s="466">
        <f t="shared" si="2"/>
        <v>10.16</v>
      </c>
      <c r="H51" s="466" t="str">
        <f t="shared" si="3"/>
        <v>Metered</v>
      </c>
    </row>
    <row r="52" spans="1:8" x14ac:dyDescent="0.25">
      <c r="A52" s="432">
        <v>42</v>
      </c>
      <c r="B52" s="466">
        <f t="shared" si="1"/>
        <v>10.25</v>
      </c>
      <c r="C52" s="466">
        <f t="shared" si="1"/>
        <v>19.989999999999998</v>
      </c>
      <c r="D52" s="466">
        <f t="shared" si="1"/>
        <v>22.99</v>
      </c>
      <c r="E52" s="466">
        <f t="shared" si="1"/>
        <v>37.99</v>
      </c>
      <c r="F52" s="466">
        <f t="shared" si="1"/>
        <v>69.989999999999995</v>
      </c>
      <c r="G52" s="466">
        <f t="shared" si="2"/>
        <v>10.25</v>
      </c>
      <c r="H52" s="466" t="str">
        <f t="shared" si="3"/>
        <v>Metered</v>
      </c>
    </row>
    <row r="53" spans="1:8" x14ac:dyDescent="0.25">
      <c r="A53" s="432">
        <v>43</v>
      </c>
      <c r="B53" s="466">
        <f t="shared" si="1"/>
        <v>10.34</v>
      </c>
      <c r="C53" s="466">
        <f t="shared" si="1"/>
        <v>19.989999999999998</v>
      </c>
      <c r="D53" s="466">
        <f t="shared" si="1"/>
        <v>22.99</v>
      </c>
      <c r="E53" s="466">
        <f t="shared" si="1"/>
        <v>37.99</v>
      </c>
      <c r="F53" s="466">
        <f t="shared" si="1"/>
        <v>69.989999999999995</v>
      </c>
      <c r="G53" s="466">
        <f t="shared" si="2"/>
        <v>10.34</v>
      </c>
      <c r="H53" s="466" t="str">
        <f t="shared" si="3"/>
        <v>Metered</v>
      </c>
    </row>
    <row r="54" spans="1:8" x14ac:dyDescent="0.25">
      <c r="A54" s="432">
        <v>44</v>
      </c>
      <c r="B54" s="466">
        <f t="shared" si="1"/>
        <v>10.43</v>
      </c>
      <c r="C54" s="466">
        <f t="shared" si="1"/>
        <v>19.989999999999998</v>
      </c>
      <c r="D54" s="466">
        <f t="shared" si="1"/>
        <v>22.99</v>
      </c>
      <c r="E54" s="466">
        <f t="shared" si="1"/>
        <v>37.99</v>
      </c>
      <c r="F54" s="466">
        <f t="shared" si="1"/>
        <v>69.989999999999995</v>
      </c>
      <c r="G54" s="466">
        <f t="shared" si="2"/>
        <v>10.43</v>
      </c>
      <c r="H54" s="466" t="str">
        <f t="shared" si="3"/>
        <v>Metered</v>
      </c>
    </row>
    <row r="55" spans="1:8" x14ac:dyDescent="0.25">
      <c r="A55" s="432">
        <v>45</v>
      </c>
      <c r="B55" s="466">
        <f t="shared" si="1"/>
        <v>10.52</v>
      </c>
      <c r="C55" s="466">
        <f t="shared" si="1"/>
        <v>19.989999999999998</v>
      </c>
      <c r="D55" s="466">
        <f t="shared" si="1"/>
        <v>22.99</v>
      </c>
      <c r="E55" s="466">
        <f t="shared" si="1"/>
        <v>37.99</v>
      </c>
      <c r="F55" s="466">
        <f t="shared" si="1"/>
        <v>69.989999999999995</v>
      </c>
      <c r="G55" s="466">
        <f t="shared" si="2"/>
        <v>10.52</v>
      </c>
      <c r="H55" s="466" t="str">
        <f t="shared" si="3"/>
        <v>Metered</v>
      </c>
    </row>
    <row r="56" spans="1:8" x14ac:dyDescent="0.25">
      <c r="A56" s="432">
        <v>46</v>
      </c>
      <c r="B56" s="466">
        <f t="shared" si="1"/>
        <v>10.61</v>
      </c>
      <c r="C56" s="466">
        <f t="shared" si="1"/>
        <v>19.989999999999998</v>
      </c>
      <c r="D56" s="466">
        <f t="shared" si="1"/>
        <v>22.99</v>
      </c>
      <c r="E56" s="466">
        <f t="shared" si="1"/>
        <v>37.99</v>
      </c>
      <c r="F56" s="466">
        <f t="shared" si="1"/>
        <v>69.989999999999995</v>
      </c>
      <c r="G56" s="466">
        <f t="shared" si="2"/>
        <v>10.61</v>
      </c>
      <c r="H56" s="466" t="str">
        <f t="shared" si="3"/>
        <v>Metered</v>
      </c>
    </row>
    <row r="57" spans="1:8" x14ac:dyDescent="0.25">
      <c r="A57" s="432">
        <v>47</v>
      </c>
      <c r="B57" s="466">
        <f t="shared" si="1"/>
        <v>10.7</v>
      </c>
      <c r="C57" s="466">
        <f t="shared" si="1"/>
        <v>19.989999999999998</v>
      </c>
      <c r="D57" s="466">
        <f t="shared" si="1"/>
        <v>22.99</v>
      </c>
      <c r="E57" s="466">
        <f t="shared" si="1"/>
        <v>37.99</v>
      </c>
      <c r="F57" s="466">
        <f t="shared" si="1"/>
        <v>69.989999999999995</v>
      </c>
      <c r="G57" s="466">
        <f t="shared" si="2"/>
        <v>10.7</v>
      </c>
      <c r="H57" s="466" t="str">
        <f t="shared" si="3"/>
        <v>Metered</v>
      </c>
    </row>
    <row r="58" spans="1:8" x14ac:dyDescent="0.25">
      <c r="A58" s="432">
        <v>48</v>
      </c>
      <c r="B58" s="466">
        <f t="shared" si="1"/>
        <v>10.79</v>
      </c>
      <c r="C58" s="466">
        <f t="shared" si="1"/>
        <v>19.989999999999998</v>
      </c>
      <c r="D58" s="466">
        <f t="shared" si="1"/>
        <v>22.99</v>
      </c>
      <c r="E58" s="466">
        <f t="shared" si="1"/>
        <v>37.99</v>
      </c>
      <c r="F58" s="466">
        <f t="shared" si="1"/>
        <v>69.989999999999995</v>
      </c>
      <c r="G58" s="466">
        <f t="shared" si="2"/>
        <v>10.79</v>
      </c>
      <c r="H58" s="466" t="str">
        <f t="shared" si="3"/>
        <v>Metered</v>
      </c>
    </row>
    <row r="59" spans="1:8" x14ac:dyDescent="0.25">
      <c r="A59" s="432">
        <v>49</v>
      </c>
      <c r="B59" s="466">
        <f t="shared" si="1"/>
        <v>10.88</v>
      </c>
      <c r="C59" s="466">
        <f t="shared" si="1"/>
        <v>19.989999999999998</v>
      </c>
      <c r="D59" s="466">
        <f t="shared" si="1"/>
        <v>22.99</v>
      </c>
      <c r="E59" s="466">
        <f t="shared" si="1"/>
        <v>37.99</v>
      </c>
      <c r="F59" s="466">
        <f t="shared" si="1"/>
        <v>69.989999999999995</v>
      </c>
      <c r="G59" s="466">
        <f t="shared" si="2"/>
        <v>10.88</v>
      </c>
      <c r="H59" s="466" t="str">
        <f t="shared" si="3"/>
        <v>Metered</v>
      </c>
    </row>
    <row r="60" spans="1:8" x14ac:dyDescent="0.25">
      <c r="A60" s="432">
        <v>50</v>
      </c>
      <c r="B60" s="466">
        <f t="shared" si="1"/>
        <v>10.97</v>
      </c>
      <c r="C60" s="466">
        <f t="shared" si="1"/>
        <v>19.989999999999998</v>
      </c>
      <c r="D60" s="466">
        <f t="shared" si="1"/>
        <v>22.99</v>
      </c>
      <c r="E60" s="466">
        <f t="shared" si="1"/>
        <v>37.99</v>
      </c>
      <c r="F60" s="466">
        <f t="shared" si="1"/>
        <v>69.989999999999995</v>
      </c>
      <c r="G60" s="466">
        <f t="shared" si="2"/>
        <v>10.97</v>
      </c>
      <c r="H60" s="466" t="str">
        <f t="shared" si="3"/>
        <v>Metered</v>
      </c>
    </row>
    <row r="61" spans="1:8" x14ac:dyDescent="0.25">
      <c r="A61" s="432">
        <v>51</v>
      </c>
      <c r="B61" s="466">
        <f t="shared" si="1"/>
        <v>11.06</v>
      </c>
      <c r="C61" s="466">
        <f t="shared" si="1"/>
        <v>19.989999999999998</v>
      </c>
      <c r="D61" s="466">
        <f t="shared" si="1"/>
        <v>22.99</v>
      </c>
      <c r="E61" s="466">
        <f t="shared" si="1"/>
        <v>37.99</v>
      </c>
      <c r="F61" s="466">
        <f t="shared" si="1"/>
        <v>69.989999999999995</v>
      </c>
      <c r="G61" s="466">
        <f t="shared" si="2"/>
        <v>11.06</v>
      </c>
      <c r="H61" s="466" t="str">
        <f t="shared" si="3"/>
        <v>Metered</v>
      </c>
    </row>
    <row r="62" spans="1:8" x14ac:dyDescent="0.25">
      <c r="A62" s="432">
        <v>52</v>
      </c>
      <c r="B62" s="466">
        <f t="shared" si="1"/>
        <v>11.15</v>
      </c>
      <c r="C62" s="466">
        <f t="shared" si="1"/>
        <v>19.989999999999998</v>
      </c>
      <c r="D62" s="466">
        <f t="shared" si="1"/>
        <v>22.99</v>
      </c>
      <c r="E62" s="466">
        <f t="shared" si="1"/>
        <v>37.99</v>
      </c>
      <c r="F62" s="466">
        <f t="shared" si="1"/>
        <v>69.989999999999995</v>
      </c>
      <c r="G62" s="466">
        <f t="shared" si="2"/>
        <v>11.15</v>
      </c>
      <c r="H62" s="466" t="str">
        <f t="shared" si="3"/>
        <v>Metered</v>
      </c>
    </row>
    <row r="63" spans="1:8" x14ac:dyDescent="0.25">
      <c r="A63" s="432">
        <v>53</v>
      </c>
      <c r="B63" s="466">
        <f t="shared" si="1"/>
        <v>11.24</v>
      </c>
      <c r="C63" s="466">
        <f t="shared" si="1"/>
        <v>19.989999999999998</v>
      </c>
      <c r="D63" s="466">
        <f t="shared" si="1"/>
        <v>22.99</v>
      </c>
      <c r="E63" s="466">
        <f t="shared" si="1"/>
        <v>37.99</v>
      </c>
      <c r="F63" s="466">
        <f t="shared" si="1"/>
        <v>69.989999999999995</v>
      </c>
      <c r="G63" s="466">
        <f t="shared" si="2"/>
        <v>11.24</v>
      </c>
      <c r="H63" s="466" t="str">
        <f t="shared" si="3"/>
        <v>Metered</v>
      </c>
    </row>
    <row r="64" spans="1:8" x14ac:dyDescent="0.25">
      <c r="A64" s="432">
        <v>54</v>
      </c>
      <c r="B64" s="466">
        <f t="shared" si="1"/>
        <v>11.33</v>
      </c>
      <c r="C64" s="466">
        <f t="shared" si="1"/>
        <v>19.989999999999998</v>
      </c>
      <c r="D64" s="466">
        <f t="shared" si="1"/>
        <v>22.99</v>
      </c>
      <c r="E64" s="466">
        <f t="shared" si="1"/>
        <v>37.99</v>
      </c>
      <c r="F64" s="466">
        <f t="shared" si="1"/>
        <v>69.989999999999995</v>
      </c>
      <c r="G64" s="466">
        <f t="shared" si="2"/>
        <v>11.33</v>
      </c>
      <c r="H64" s="466" t="str">
        <f t="shared" si="3"/>
        <v>Metered</v>
      </c>
    </row>
    <row r="65" spans="1:8" x14ac:dyDescent="0.25">
      <c r="A65" s="432">
        <v>55</v>
      </c>
      <c r="B65" s="466">
        <f t="shared" si="1"/>
        <v>11.42</v>
      </c>
      <c r="C65" s="466">
        <f t="shared" si="1"/>
        <v>19.989999999999998</v>
      </c>
      <c r="D65" s="466">
        <f t="shared" si="1"/>
        <v>22.99</v>
      </c>
      <c r="E65" s="466">
        <f t="shared" si="1"/>
        <v>37.99</v>
      </c>
      <c r="F65" s="466">
        <f t="shared" si="1"/>
        <v>69.989999999999995</v>
      </c>
      <c r="G65" s="466">
        <f t="shared" si="2"/>
        <v>11.42</v>
      </c>
      <c r="H65" s="466" t="str">
        <f t="shared" si="3"/>
        <v>Metered</v>
      </c>
    </row>
    <row r="66" spans="1:8" x14ac:dyDescent="0.25">
      <c r="A66" s="432">
        <v>56</v>
      </c>
      <c r="B66" s="466">
        <f t="shared" si="1"/>
        <v>11.51</v>
      </c>
      <c r="C66" s="466">
        <f t="shared" si="1"/>
        <v>19.989999999999998</v>
      </c>
      <c r="D66" s="466">
        <f t="shared" si="1"/>
        <v>22.99</v>
      </c>
      <c r="E66" s="466">
        <f t="shared" si="1"/>
        <v>37.99</v>
      </c>
      <c r="F66" s="466">
        <f t="shared" si="1"/>
        <v>69.989999999999995</v>
      </c>
      <c r="G66" s="466">
        <f t="shared" si="2"/>
        <v>11.51</v>
      </c>
      <c r="H66" s="466" t="str">
        <f t="shared" si="3"/>
        <v>Metered</v>
      </c>
    </row>
    <row r="67" spans="1:8" x14ac:dyDescent="0.25">
      <c r="A67" s="432">
        <v>57</v>
      </c>
      <c r="B67" s="466">
        <f t="shared" si="1"/>
        <v>11.6</v>
      </c>
      <c r="C67" s="466">
        <f t="shared" si="1"/>
        <v>19.989999999999998</v>
      </c>
      <c r="D67" s="466">
        <f t="shared" si="1"/>
        <v>22.99</v>
      </c>
      <c r="E67" s="466">
        <f t="shared" si="1"/>
        <v>37.99</v>
      </c>
      <c r="F67" s="466">
        <f t="shared" si="1"/>
        <v>69.989999999999995</v>
      </c>
      <c r="G67" s="466">
        <f t="shared" si="2"/>
        <v>11.6</v>
      </c>
      <c r="H67" s="466" t="str">
        <f t="shared" si="3"/>
        <v>Metered</v>
      </c>
    </row>
    <row r="68" spans="1:8" x14ac:dyDescent="0.25">
      <c r="A68" s="432">
        <v>58</v>
      </c>
      <c r="B68" s="466">
        <f t="shared" si="1"/>
        <v>11.69</v>
      </c>
      <c r="C68" s="466">
        <f t="shared" si="1"/>
        <v>19.989999999999998</v>
      </c>
      <c r="D68" s="466">
        <f t="shared" si="1"/>
        <v>22.99</v>
      </c>
      <c r="E68" s="466">
        <f t="shared" si="1"/>
        <v>37.99</v>
      </c>
      <c r="F68" s="466">
        <f t="shared" si="1"/>
        <v>69.989999999999995</v>
      </c>
      <c r="G68" s="466">
        <f t="shared" si="2"/>
        <v>11.69</v>
      </c>
      <c r="H68" s="466" t="str">
        <f t="shared" si="3"/>
        <v>Metered</v>
      </c>
    </row>
    <row r="69" spans="1:8" x14ac:dyDescent="0.25">
      <c r="A69" s="432">
        <v>59</v>
      </c>
      <c r="B69" s="466">
        <f t="shared" si="1"/>
        <v>11.78</v>
      </c>
      <c r="C69" s="466">
        <f t="shared" si="1"/>
        <v>19.989999999999998</v>
      </c>
      <c r="D69" s="466">
        <f t="shared" si="1"/>
        <v>22.99</v>
      </c>
      <c r="E69" s="466">
        <f t="shared" si="1"/>
        <v>37.99</v>
      </c>
      <c r="F69" s="466">
        <f t="shared" si="1"/>
        <v>69.989999999999995</v>
      </c>
      <c r="G69" s="466">
        <f t="shared" si="2"/>
        <v>11.78</v>
      </c>
      <c r="H69" s="466" t="str">
        <f t="shared" si="3"/>
        <v>Metered</v>
      </c>
    </row>
    <row r="70" spans="1:8" x14ac:dyDescent="0.25">
      <c r="A70" s="432">
        <v>60</v>
      </c>
      <c r="B70" s="466">
        <f t="shared" si="1"/>
        <v>11.87</v>
      </c>
      <c r="C70" s="466">
        <f t="shared" si="1"/>
        <v>19.989999999999998</v>
      </c>
      <c r="D70" s="466">
        <f t="shared" si="1"/>
        <v>22.99</v>
      </c>
      <c r="E70" s="466">
        <f t="shared" si="1"/>
        <v>37.99</v>
      </c>
      <c r="F70" s="466">
        <f t="shared" si="1"/>
        <v>69.989999999999995</v>
      </c>
      <c r="G70" s="466">
        <f t="shared" si="2"/>
        <v>11.87</v>
      </c>
      <c r="H70" s="466" t="str">
        <f t="shared" si="3"/>
        <v>Metered</v>
      </c>
    </row>
    <row r="71" spans="1:8" x14ac:dyDescent="0.25">
      <c r="A71" s="432">
        <v>61</v>
      </c>
      <c r="B71" s="466">
        <f t="shared" si="1"/>
        <v>11.96</v>
      </c>
      <c r="C71" s="466">
        <f t="shared" si="1"/>
        <v>19.989999999999998</v>
      </c>
      <c r="D71" s="466">
        <f t="shared" si="1"/>
        <v>22.99</v>
      </c>
      <c r="E71" s="466">
        <f t="shared" si="1"/>
        <v>37.99</v>
      </c>
      <c r="F71" s="466">
        <f t="shared" si="1"/>
        <v>69.989999999999995</v>
      </c>
      <c r="G71" s="466">
        <f t="shared" si="2"/>
        <v>11.96</v>
      </c>
      <c r="H71" s="466" t="str">
        <f t="shared" si="3"/>
        <v>Metered</v>
      </c>
    </row>
    <row r="72" spans="1:8" x14ac:dyDescent="0.25">
      <c r="A72" s="432">
        <v>62</v>
      </c>
      <c r="B72" s="466">
        <f t="shared" si="1"/>
        <v>12.05</v>
      </c>
      <c r="C72" s="466">
        <f t="shared" si="1"/>
        <v>19.989999999999998</v>
      </c>
      <c r="D72" s="466">
        <f t="shared" si="1"/>
        <v>22.99</v>
      </c>
      <c r="E72" s="466">
        <f t="shared" si="1"/>
        <v>37.99</v>
      </c>
      <c r="F72" s="466">
        <f t="shared" si="1"/>
        <v>69.989999999999995</v>
      </c>
      <c r="G72" s="466">
        <f t="shared" si="2"/>
        <v>12.05</v>
      </c>
      <c r="H72" s="466" t="str">
        <f t="shared" si="3"/>
        <v>Metered</v>
      </c>
    </row>
    <row r="73" spans="1:8" x14ac:dyDescent="0.25">
      <c r="A73" s="432">
        <v>63</v>
      </c>
      <c r="B73" s="466">
        <f t="shared" si="1"/>
        <v>12.14</v>
      </c>
      <c r="C73" s="466">
        <f t="shared" si="1"/>
        <v>19.989999999999998</v>
      </c>
      <c r="D73" s="466">
        <f t="shared" si="1"/>
        <v>22.99</v>
      </c>
      <c r="E73" s="466">
        <f t="shared" si="1"/>
        <v>37.99</v>
      </c>
      <c r="F73" s="466">
        <f t="shared" si="1"/>
        <v>69.989999999999995</v>
      </c>
      <c r="G73" s="466">
        <f t="shared" si="2"/>
        <v>12.14</v>
      </c>
      <c r="H73" s="466" t="str">
        <f t="shared" si="3"/>
        <v>Metered</v>
      </c>
    </row>
    <row r="74" spans="1:8" x14ac:dyDescent="0.25">
      <c r="A74" s="432">
        <v>64</v>
      </c>
      <c r="B74" s="466">
        <f t="shared" si="1"/>
        <v>12.23</v>
      </c>
      <c r="C74" s="466">
        <f t="shared" si="1"/>
        <v>19.989999999999998</v>
      </c>
      <c r="D74" s="466">
        <f t="shared" si="1"/>
        <v>22.99</v>
      </c>
      <c r="E74" s="466">
        <f t="shared" si="1"/>
        <v>37.99</v>
      </c>
      <c r="F74" s="466">
        <f t="shared" si="1"/>
        <v>69.989999999999995</v>
      </c>
      <c r="G74" s="466">
        <f t="shared" si="2"/>
        <v>12.23</v>
      </c>
      <c r="H74" s="466" t="str">
        <f t="shared" si="3"/>
        <v>Metered</v>
      </c>
    </row>
    <row r="75" spans="1:8" x14ac:dyDescent="0.25">
      <c r="A75" s="432">
        <v>65</v>
      </c>
      <c r="B75" s="466">
        <f t="shared" ref="B75:F125" si="5">ROUND(B$6+IF($A75&gt;B$2,($A75-B$2)*B$7,0),2)</f>
        <v>12.32</v>
      </c>
      <c r="C75" s="466">
        <f t="shared" si="5"/>
        <v>19.989999999999998</v>
      </c>
      <c r="D75" s="466">
        <f t="shared" si="5"/>
        <v>22.99</v>
      </c>
      <c r="E75" s="466">
        <f t="shared" si="5"/>
        <v>37.99</v>
      </c>
      <c r="F75" s="466">
        <f t="shared" si="5"/>
        <v>69.989999999999995</v>
      </c>
      <c r="G75" s="466">
        <f t="shared" si="2"/>
        <v>12.32</v>
      </c>
      <c r="H75" s="466" t="str">
        <f t="shared" si="3"/>
        <v>Metered</v>
      </c>
    </row>
    <row r="76" spans="1:8" x14ac:dyDescent="0.25">
      <c r="A76" s="432">
        <v>66</v>
      </c>
      <c r="B76" s="466">
        <f t="shared" si="5"/>
        <v>12.41</v>
      </c>
      <c r="C76" s="466">
        <f t="shared" si="5"/>
        <v>19.989999999999998</v>
      </c>
      <c r="D76" s="466">
        <f t="shared" si="5"/>
        <v>22.99</v>
      </c>
      <c r="E76" s="466">
        <f t="shared" si="5"/>
        <v>37.99</v>
      </c>
      <c r="F76" s="466">
        <f t="shared" si="5"/>
        <v>69.989999999999995</v>
      </c>
      <c r="G76" s="466">
        <f t="shared" ref="G76:G139" si="6">MIN(B76:F76)</f>
        <v>12.41</v>
      </c>
      <c r="H76" s="466" t="str">
        <f t="shared" ref="H76:H139" si="7">IF(G76=F76,"Unlimited",IF(G76=E76,"Pooled 900",IF(G76=D76,"Pooled 400",IF(G76=C76,"Pooled 100",IF(G76=B76,"Metered","")))))</f>
        <v>Metered</v>
      </c>
    </row>
    <row r="77" spans="1:8" x14ac:dyDescent="0.25">
      <c r="A77" s="432">
        <v>67</v>
      </c>
      <c r="B77" s="466">
        <f t="shared" si="5"/>
        <v>12.5</v>
      </c>
      <c r="C77" s="466">
        <f t="shared" si="5"/>
        <v>19.989999999999998</v>
      </c>
      <c r="D77" s="466">
        <f t="shared" si="5"/>
        <v>22.99</v>
      </c>
      <c r="E77" s="466">
        <f t="shared" si="5"/>
        <v>37.99</v>
      </c>
      <c r="F77" s="466">
        <f t="shared" si="5"/>
        <v>69.989999999999995</v>
      </c>
      <c r="G77" s="466">
        <f t="shared" si="6"/>
        <v>12.5</v>
      </c>
      <c r="H77" s="466" t="str">
        <f t="shared" si="7"/>
        <v>Metered</v>
      </c>
    </row>
    <row r="78" spans="1:8" x14ac:dyDescent="0.25">
      <c r="A78" s="432">
        <v>68</v>
      </c>
      <c r="B78" s="466">
        <f t="shared" si="5"/>
        <v>12.59</v>
      </c>
      <c r="C78" s="466">
        <f t="shared" si="5"/>
        <v>19.989999999999998</v>
      </c>
      <c r="D78" s="466">
        <f t="shared" si="5"/>
        <v>22.99</v>
      </c>
      <c r="E78" s="466">
        <f t="shared" si="5"/>
        <v>37.99</v>
      </c>
      <c r="F78" s="466">
        <f t="shared" si="5"/>
        <v>69.989999999999995</v>
      </c>
      <c r="G78" s="466">
        <f t="shared" si="6"/>
        <v>12.59</v>
      </c>
      <c r="H78" s="466" t="str">
        <f t="shared" si="7"/>
        <v>Metered</v>
      </c>
    </row>
    <row r="79" spans="1:8" x14ac:dyDescent="0.25">
      <c r="A79" s="432">
        <v>69</v>
      </c>
      <c r="B79" s="466">
        <f t="shared" si="5"/>
        <v>12.68</v>
      </c>
      <c r="C79" s="466">
        <f t="shared" si="5"/>
        <v>19.989999999999998</v>
      </c>
      <c r="D79" s="466">
        <f t="shared" si="5"/>
        <v>22.99</v>
      </c>
      <c r="E79" s="466">
        <f t="shared" si="5"/>
        <v>37.99</v>
      </c>
      <c r="F79" s="466">
        <f t="shared" si="5"/>
        <v>69.989999999999995</v>
      </c>
      <c r="G79" s="466">
        <f t="shared" si="6"/>
        <v>12.68</v>
      </c>
      <c r="H79" s="466" t="str">
        <f t="shared" si="7"/>
        <v>Metered</v>
      </c>
    </row>
    <row r="80" spans="1:8" x14ac:dyDescent="0.25">
      <c r="A80" s="432">
        <v>70</v>
      </c>
      <c r="B80" s="466">
        <f t="shared" si="5"/>
        <v>12.77</v>
      </c>
      <c r="C80" s="466">
        <f t="shared" si="5"/>
        <v>19.989999999999998</v>
      </c>
      <c r="D80" s="466">
        <f t="shared" si="5"/>
        <v>22.99</v>
      </c>
      <c r="E80" s="466">
        <f t="shared" si="5"/>
        <v>37.99</v>
      </c>
      <c r="F80" s="466">
        <f t="shared" si="5"/>
        <v>69.989999999999995</v>
      </c>
      <c r="G80" s="466">
        <f t="shared" si="6"/>
        <v>12.77</v>
      </c>
      <c r="H80" s="466" t="str">
        <f t="shared" si="7"/>
        <v>Metered</v>
      </c>
    </row>
    <row r="81" spans="1:8" x14ac:dyDescent="0.25">
      <c r="A81" s="432">
        <v>71</v>
      </c>
      <c r="B81" s="466">
        <f t="shared" si="5"/>
        <v>12.86</v>
      </c>
      <c r="C81" s="466">
        <f t="shared" si="5"/>
        <v>19.989999999999998</v>
      </c>
      <c r="D81" s="466">
        <f t="shared" si="5"/>
        <v>22.99</v>
      </c>
      <c r="E81" s="466">
        <f t="shared" si="5"/>
        <v>37.99</v>
      </c>
      <c r="F81" s="466">
        <f t="shared" si="5"/>
        <v>69.989999999999995</v>
      </c>
      <c r="G81" s="466">
        <f t="shared" si="6"/>
        <v>12.86</v>
      </c>
      <c r="H81" s="466" t="str">
        <f t="shared" si="7"/>
        <v>Metered</v>
      </c>
    </row>
    <row r="82" spans="1:8" x14ac:dyDescent="0.25">
      <c r="A82" s="432">
        <v>72</v>
      </c>
      <c r="B82" s="466">
        <f t="shared" si="5"/>
        <v>12.95</v>
      </c>
      <c r="C82" s="466">
        <f t="shared" si="5"/>
        <v>19.989999999999998</v>
      </c>
      <c r="D82" s="466">
        <f t="shared" si="5"/>
        <v>22.99</v>
      </c>
      <c r="E82" s="466">
        <f t="shared" si="5"/>
        <v>37.99</v>
      </c>
      <c r="F82" s="466">
        <f t="shared" si="5"/>
        <v>69.989999999999995</v>
      </c>
      <c r="G82" s="466">
        <f t="shared" si="6"/>
        <v>12.95</v>
      </c>
      <c r="H82" s="466" t="str">
        <f t="shared" si="7"/>
        <v>Metered</v>
      </c>
    </row>
    <row r="83" spans="1:8" x14ac:dyDescent="0.25">
      <c r="A83" s="432">
        <v>73</v>
      </c>
      <c r="B83" s="466">
        <f t="shared" si="5"/>
        <v>13.04</v>
      </c>
      <c r="C83" s="466">
        <f t="shared" si="5"/>
        <v>19.989999999999998</v>
      </c>
      <c r="D83" s="466">
        <f t="shared" si="5"/>
        <v>22.99</v>
      </c>
      <c r="E83" s="466">
        <f t="shared" si="5"/>
        <v>37.99</v>
      </c>
      <c r="F83" s="466">
        <f t="shared" si="5"/>
        <v>69.989999999999995</v>
      </c>
      <c r="G83" s="466">
        <f t="shared" si="6"/>
        <v>13.04</v>
      </c>
      <c r="H83" s="466" t="str">
        <f t="shared" si="7"/>
        <v>Metered</v>
      </c>
    </row>
    <row r="84" spans="1:8" x14ac:dyDescent="0.25">
      <c r="A84" s="432">
        <v>74</v>
      </c>
      <c r="B84" s="466">
        <f t="shared" si="5"/>
        <v>13.13</v>
      </c>
      <c r="C84" s="466">
        <f t="shared" si="5"/>
        <v>19.989999999999998</v>
      </c>
      <c r="D84" s="466">
        <f t="shared" si="5"/>
        <v>22.99</v>
      </c>
      <c r="E84" s="466">
        <f t="shared" si="5"/>
        <v>37.99</v>
      </c>
      <c r="F84" s="466">
        <f t="shared" si="5"/>
        <v>69.989999999999995</v>
      </c>
      <c r="G84" s="466">
        <f t="shared" si="6"/>
        <v>13.13</v>
      </c>
      <c r="H84" s="466" t="str">
        <f t="shared" si="7"/>
        <v>Metered</v>
      </c>
    </row>
    <row r="85" spans="1:8" x14ac:dyDescent="0.25">
      <c r="A85" s="432">
        <v>75</v>
      </c>
      <c r="B85" s="466">
        <f t="shared" si="5"/>
        <v>13.22</v>
      </c>
      <c r="C85" s="466">
        <f t="shared" si="5"/>
        <v>19.989999999999998</v>
      </c>
      <c r="D85" s="466">
        <f t="shared" si="5"/>
        <v>22.99</v>
      </c>
      <c r="E85" s="466">
        <f t="shared" si="5"/>
        <v>37.99</v>
      </c>
      <c r="F85" s="466">
        <f t="shared" si="5"/>
        <v>69.989999999999995</v>
      </c>
      <c r="G85" s="466">
        <f t="shared" si="6"/>
        <v>13.22</v>
      </c>
      <c r="H85" s="466" t="str">
        <f t="shared" si="7"/>
        <v>Metered</v>
      </c>
    </row>
    <row r="86" spans="1:8" x14ac:dyDescent="0.25">
      <c r="A86" s="432">
        <v>76</v>
      </c>
      <c r="B86" s="466">
        <f t="shared" si="5"/>
        <v>13.31</v>
      </c>
      <c r="C86" s="466">
        <f t="shared" si="5"/>
        <v>19.989999999999998</v>
      </c>
      <c r="D86" s="466">
        <f t="shared" si="5"/>
        <v>22.99</v>
      </c>
      <c r="E86" s="466">
        <f t="shared" si="5"/>
        <v>37.99</v>
      </c>
      <c r="F86" s="466">
        <f t="shared" si="5"/>
        <v>69.989999999999995</v>
      </c>
      <c r="G86" s="466">
        <f t="shared" si="6"/>
        <v>13.31</v>
      </c>
      <c r="H86" s="466" t="str">
        <f t="shared" si="7"/>
        <v>Metered</v>
      </c>
    </row>
    <row r="87" spans="1:8" x14ac:dyDescent="0.25">
      <c r="A87" s="432">
        <v>77</v>
      </c>
      <c r="B87" s="466">
        <f t="shared" si="5"/>
        <v>13.4</v>
      </c>
      <c r="C87" s="466">
        <f t="shared" si="5"/>
        <v>19.989999999999998</v>
      </c>
      <c r="D87" s="466">
        <f t="shared" si="5"/>
        <v>22.99</v>
      </c>
      <c r="E87" s="466">
        <f t="shared" si="5"/>
        <v>37.99</v>
      </c>
      <c r="F87" s="466">
        <f t="shared" si="5"/>
        <v>69.989999999999995</v>
      </c>
      <c r="G87" s="466">
        <f t="shared" si="6"/>
        <v>13.4</v>
      </c>
      <c r="H87" s="466" t="str">
        <f t="shared" si="7"/>
        <v>Metered</v>
      </c>
    </row>
    <row r="88" spans="1:8" x14ac:dyDescent="0.25">
      <c r="A88" s="432">
        <v>78</v>
      </c>
      <c r="B88" s="466">
        <f t="shared" si="5"/>
        <v>13.49</v>
      </c>
      <c r="C88" s="466">
        <f t="shared" si="5"/>
        <v>19.989999999999998</v>
      </c>
      <c r="D88" s="466">
        <f t="shared" si="5"/>
        <v>22.99</v>
      </c>
      <c r="E88" s="466">
        <f t="shared" si="5"/>
        <v>37.99</v>
      </c>
      <c r="F88" s="466">
        <f t="shared" si="5"/>
        <v>69.989999999999995</v>
      </c>
      <c r="G88" s="466">
        <f t="shared" si="6"/>
        <v>13.49</v>
      </c>
      <c r="H88" s="466" t="str">
        <f t="shared" si="7"/>
        <v>Metered</v>
      </c>
    </row>
    <row r="89" spans="1:8" x14ac:dyDescent="0.25">
      <c r="A89" s="432">
        <v>79</v>
      </c>
      <c r="B89" s="466">
        <f t="shared" si="5"/>
        <v>13.58</v>
      </c>
      <c r="C89" s="466">
        <f t="shared" si="5"/>
        <v>19.989999999999998</v>
      </c>
      <c r="D89" s="466">
        <f t="shared" si="5"/>
        <v>22.99</v>
      </c>
      <c r="E89" s="466">
        <f t="shared" si="5"/>
        <v>37.99</v>
      </c>
      <c r="F89" s="466">
        <f t="shared" si="5"/>
        <v>69.989999999999995</v>
      </c>
      <c r="G89" s="466">
        <f t="shared" si="6"/>
        <v>13.58</v>
      </c>
      <c r="H89" s="466" t="str">
        <f t="shared" si="7"/>
        <v>Metered</v>
      </c>
    </row>
    <row r="90" spans="1:8" x14ac:dyDescent="0.25">
      <c r="A90" s="432">
        <v>80</v>
      </c>
      <c r="B90" s="466">
        <f t="shared" si="5"/>
        <v>13.67</v>
      </c>
      <c r="C90" s="466">
        <f t="shared" si="5"/>
        <v>19.989999999999998</v>
      </c>
      <c r="D90" s="466">
        <f t="shared" si="5"/>
        <v>22.99</v>
      </c>
      <c r="E90" s="466">
        <f t="shared" si="5"/>
        <v>37.99</v>
      </c>
      <c r="F90" s="466">
        <f t="shared" si="5"/>
        <v>69.989999999999995</v>
      </c>
      <c r="G90" s="466">
        <f t="shared" si="6"/>
        <v>13.67</v>
      </c>
      <c r="H90" s="466" t="str">
        <f t="shared" si="7"/>
        <v>Metered</v>
      </c>
    </row>
    <row r="91" spans="1:8" x14ac:dyDescent="0.25">
      <c r="A91" s="432">
        <v>81</v>
      </c>
      <c r="B91" s="466">
        <f t="shared" si="5"/>
        <v>13.76</v>
      </c>
      <c r="C91" s="466">
        <f t="shared" si="5"/>
        <v>19.989999999999998</v>
      </c>
      <c r="D91" s="466">
        <f t="shared" si="5"/>
        <v>22.99</v>
      </c>
      <c r="E91" s="466">
        <f t="shared" si="5"/>
        <v>37.99</v>
      </c>
      <c r="F91" s="466">
        <f t="shared" si="5"/>
        <v>69.989999999999995</v>
      </c>
      <c r="G91" s="466">
        <f t="shared" si="6"/>
        <v>13.76</v>
      </c>
      <c r="H91" s="466" t="str">
        <f t="shared" si="7"/>
        <v>Metered</v>
      </c>
    </row>
    <row r="92" spans="1:8" x14ac:dyDescent="0.25">
      <c r="A92" s="432">
        <v>82</v>
      </c>
      <c r="B92" s="466">
        <f t="shared" si="5"/>
        <v>13.85</v>
      </c>
      <c r="C92" s="466">
        <f t="shared" si="5"/>
        <v>19.989999999999998</v>
      </c>
      <c r="D92" s="466">
        <f t="shared" si="5"/>
        <v>22.99</v>
      </c>
      <c r="E92" s="466">
        <f t="shared" si="5"/>
        <v>37.99</v>
      </c>
      <c r="F92" s="466">
        <f t="shared" si="5"/>
        <v>69.989999999999995</v>
      </c>
      <c r="G92" s="466">
        <f t="shared" si="6"/>
        <v>13.85</v>
      </c>
      <c r="H92" s="466" t="str">
        <f t="shared" si="7"/>
        <v>Metered</v>
      </c>
    </row>
    <row r="93" spans="1:8" x14ac:dyDescent="0.25">
      <c r="A93" s="432">
        <v>83</v>
      </c>
      <c r="B93" s="466">
        <f t="shared" si="5"/>
        <v>13.94</v>
      </c>
      <c r="C93" s="466">
        <f t="shared" si="5"/>
        <v>19.989999999999998</v>
      </c>
      <c r="D93" s="466">
        <f t="shared" si="5"/>
        <v>22.99</v>
      </c>
      <c r="E93" s="466">
        <f t="shared" si="5"/>
        <v>37.99</v>
      </c>
      <c r="F93" s="466">
        <f t="shared" si="5"/>
        <v>69.989999999999995</v>
      </c>
      <c r="G93" s="466">
        <f t="shared" si="6"/>
        <v>13.94</v>
      </c>
      <c r="H93" s="466" t="str">
        <f t="shared" si="7"/>
        <v>Metered</v>
      </c>
    </row>
    <row r="94" spans="1:8" x14ac:dyDescent="0.25">
      <c r="A94" s="432">
        <v>84</v>
      </c>
      <c r="B94" s="466">
        <f t="shared" si="5"/>
        <v>14.03</v>
      </c>
      <c r="C94" s="466">
        <f t="shared" si="5"/>
        <v>19.989999999999998</v>
      </c>
      <c r="D94" s="466">
        <f t="shared" si="5"/>
        <v>22.99</v>
      </c>
      <c r="E94" s="466">
        <f t="shared" si="5"/>
        <v>37.99</v>
      </c>
      <c r="F94" s="466">
        <f t="shared" si="5"/>
        <v>69.989999999999995</v>
      </c>
      <c r="G94" s="466">
        <f t="shared" si="6"/>
        <v>14.03</v>
      </c>
      <c r="H94" s="466" t="str">
        <f t="shared" si="7"/>
        <v>Metered</v>
      </c>
    </row>
    <row r="95" spans="1:8" x14ac:dyDescent="0.25">
      <c r="A95" s="432">
        <v>85</v>
      </c>
      <c r="B95" s="466">
        <f t="shared" si="5"/>
        <v>14.12</v>
      </c>
      <c r="C95" s="466">
        <f t="shared" si="5"/>
        <v>19.989999999999998</v>
      </c>
      <c r="D95" s="466">
        <f t="shared" si="5"/>
        <v>22.99</v>
      </c>
      <c r="E95" s="466">
        <f t="shared" si="5"/>
        <v>37.99</v>
      </c>
      <c r="F95" s="466">
        <f t="shared" si="5"/>
        <v>69.989999999999995</v>
      </c>
      <c r="G95" s="466">
        <f t="shared" si="6"/>
        <v>14.12</v>
      </c>
      <c r="H95" s="466" t="str">
        <f t="shared" si="7"/>
        <v>Metered</v>
      </c>
    </row>
    <row r="96" spans="1:8" x14ac:dyDescent="0.25">
      <c r="A96" s="432">
        <v>86</v>
      </c>
      <c r="B96" s="466">
        <f t="shared" si="5"/>
        <v>14.21</v>
      </c>
      <c r="C96" s="466">
        <f t="shared" si="5"/>
        <v>19.989999999999998</v>
      </c>
      <c r="D96" s="466">
        <f t="shared" si="5"/>
        <v>22.99</v>
      </c>
      <c r="E96" s="466">
        <f t="shared" si="5"/>
        <v>37.99</v>
      </c>
      <c r="F96" s="466">
        <f t="shared" si="5"/>
        <v>69.989999999999995</v>
      </c>
      <c r="G96" s="466">
        <f t="shared" si="6"/>
        <v>14.21</v>
      </c>
      <c r="H96" s="466" t="str">
        <f t="shared" si="7"/>
        <v>Metered</v>
      </c>
    </row>
    <row r="97" spans="1:8" x14ac:dyDescent="0.25">
      <c r="A97" s="432">
        <v>87</v>
      </c>
      <c r="B97" s="466">
        <f t="shared" si="5"/>
        <v>14.3</v>
      </c>
      <c r="C97" s="466">
        <f t="shared" si="5"/>
        <v>19.989999999999998</v>
      </c>
      <c r="D97" s="466">
        <f t="shared" si="5"/>
        <v>22.99</v>
      </c>
      <c r="E97" s="466">
        <f t="shared" si="5"/>
        <v>37.99</v>
      </c>
      <c r="F97" s="466">
        <f t="shared" si="5"/>
        <v>69.989999999999995</v>
      </c>
      <c r="G97" s="466">
        <f t="shared" si="6"/>
        <v>14.3</v>
      </c>
      <c r="H97" s="466" t="str">
        <f t="shared" si="7"/>
        <v>Metered</v>
      </c>
    </row>
    <row r="98" spans="1:8" x14ac:dyDescent="0.25">
      <c r="A98" s="432">
        <v>88</v>
      </c>
      <c r="B98" s="466">
        <f t="shared" si="5"/>
        <v>14.39</v>
      </c>
      <c r="C98" s="466">
        <f t="shared" si="5"/>
        <v>19.989999999999998</v>
      </c>
      <c r="D98" s="466">
        <f t="shared" si="5"/>
        <v>22.99</v>
      </c>
      <c r="E98" s="466">
        <f t="shared" si="5"/>
        <v>37.99</v>
      </c>
      <c r="F98" s="466">
        <f t="shared" si="5"/>
        <v>69.989999999999995</v>
      </c>
      <c r="G98" s="466">
        <f t="shared" si="6"/>
        <v>14.39</v>
      </c>
      <c r="H98" s="466" t="str">
        <f t="shared" si="7"/>
        <v>Metered</v>
      </c>
    </row>
    <row r="99" spans="1:8" x14ac:dyDescent="0.25">
      <c r="A99" s="432">
        <v>89</v>
      </c>
      <c r="B99" s="466">
        <f t="shared" si="5"/>
        <v>14.48</v>
      </c>
      <c r="C99" s="466">
        <f t="shared" si="5"/>
        <v>19.989999999999998</v>
      </c>
      <c r="D99" s="466">
        <f t="shared" si="5"/>
        <v>22.99</v>
      </c>
      <c r="E99" s="466">
        <f t="shared" si="5"/>
        <v>37.99</v>
      </c>
      <c r="F99" s="466">
        <f t="shared" si="5"/>
        <v>69.989999999999995</v>
      </c>
      <c r="G99" s="466">
        <f t="shared" si="6"/>
        <v>14.48</v>
      </c>
      <c r="H99" s="466" t="str">
        <f t="shared" si="7"/>
        <v>Metered</v>
      </c>
    </row>
    <row r="100" spans="1:8" x14ac:dyDescent="0.25">
      <c r="A100" s="432">
        <v>90</v>
      </c>
      <c r="B100" s="466">
        <f t="shared" si="5"/>
        <v>14.57</v>
      </c>
      <c r="C100" s="466">
        <f t="shared" si="5"/>
        <v>19.989999999999998</v>
      </c>
      <c r="D100" s="466">
        <f t="shared" si="5"/>
        <v>22.99</v>
      </c>
      <c r="E100" s="466">
        <f t="shared" si="5"/>
        <v>37.99</v>
      </c>
      <c r="F100" s="466">
        <f t="shared" si="5"/>
        <v>69.989999999999995</v>
      </c>
      <c r="G100" s="466">
        <f t="shared" si="6"/>
        <v>14.57</v>
      </c>
      <c r="H100" s="466" t="str">
        <f t="shared" si="7"/>
        <v>Metered</v>
      </c>
    </row>
    <row r="101" spans="1:8" x14ac:dyDescent="0.25">
      <c r="A101" s="432">
        <v>91</v>
      </c>
      <c r="B101" s="466">
        <f t="shared" si="5"/>
        <v>14.66</v>
      </c>
      <c r="C101" s="466">
        <f t="shared" si="5"/>
        <v>19.989999999999998</v>
      </c>
      <c r="D101" s="466">
        <f t="shared" si="5"/>
        <v>22.99</v>
      </c>
      <c r="E101" s="466">
        <f t="shared" si="5"/>
        <v>37.99</v>
      </c>
      <c r="F101" s="466">
        <f t="shared" si="5"/>
        <v>69.989999999999995</v>
      </c>
      <c r="G101" s="466">
        <f t="shared" si="6"/>
        <v>14.66</v>
      </c>
      <c r="H101" s="466" t="str">
        <f t="shared" si="7"/>
        <v>Metered</v>
      </c>
    </row>
    <row r="102" spans="1:8" x14ac:dyDescent="0.25">
      <c r="A102" s="432">
        <v>92</v>
      </c>
      <c r="B102" s="466">
        <f t="shared" si="5"/>
        <v>14.75</v>
      </c>
      <c r="C102" s="466">
        <f t="shared" si="5"/>
        <v>19.989999999999998</v>
      </c>
      <c r="D102" s="466">
        <f t="shared" si="5"/>
        <v>22.99</v>
      </c>
      <c r="E102" s="466">
        <f t="shared" si="5"/>
        <v>37.99</v>
      </c>
      <c r="F102" s="466">
        <f t="shared" si="5"/>
        <v>69.989999999999995</v>
      </c>
      <c r="G102" s="466">
        <f t="shared" si="6"/>
        <v>14.75</v>
      </c>
      <c r="H102" s="466" t="str">
        <f t="shared" si="7"/>
        <v>Metered</v>
      </c>
    </row>
    <row r="103" spans="1:8" x14ac:dyDescent="0.25">
      <c r="A103" s="432">
        <v>93</v>
      </c>
      <c r="B103" s="466">
        <f t="shared" si="5"/>
        <v>14.84</v>
      </c>
      <c r="C103" s="466">
        <f t="shared" si="5"/>
        <v>19.989999999999998</v>
      </c>
      <c r="D103" s="466">
        <f t="shared" si="5"/>
        <v>22.99</v>
      </c>
      <c r="E103" s="466">
        <f t="shared" si="5"/>
        <v>37.99</v>
      </c>
      <c r="F103" s="466">
        <f t="shared" si="5"/>
        <v>69.989999999999995</v>
      </c>
      <c r="G103" s="466">
        <f t="shared" si="6"/>
        <v>14.84</v>
      </c>
      <c r="H103" s="466" t="str">
        <f t="shared" si="7"/>
        <v>Metered</v>
      </c>
    </row>
    <row r="104" spans="1:8" x14ac:dyDescent="0.25">
      <c r="A104" s="432">
        <v>94</v>
      </c>
      <c r="B104" s="466">
        <f t="shared" si="5"/>
        <v>14.93</v>
      </c>
      <c r="C104" s="466">
        <f t="shared" si="5"/>
        <v>19.989999999999998</v>
      </c>
      <c r="D104" s="466">
        <f t="shared" si="5"/>
        <v>22.99</v>
      </c>
      <c r="E104" s="466">
        <f t="shared" si="5"/>
        <v>37.99</v>
      </c>
      <c r="F104" s="466">
        <f t="shared" si="5"/>
        <v>69.989999999999995</v>
      </c>
      <c r="G104" s="466">
        <f t="shared" si="6"/>
        <v>14.93</v>
      </c>
      <c r="H104" s="466" t="str">
        <f t="shared" si="7"/>
        <v>Metered</v>
      </c>
    </row>
    <row r="105" spans="1:8" x14ac:dyDescent="0.25">
      <c r="A105" s="432">
        <v>95</v>
      </c>
      <c r="B105" s="466">
        <f t="shared" si="5"/>
        <v>15.02</v>
      </c>
      <c r="C105" s="466">
        <f t="shared" si="5"/>
        <v>19.989999999999998</v>
      </c>
      <c r="D105" s="466">
        <f t="shared" si="5"/>
        <v>22.99</v>
      </c>
      <c r="E105" s="466">
        <f t="shared" si="5"/>
        <v>37.99</v>
      </c>
      <c r="F105" s="466">
        <f t="shared" si="5"/>
        <v>69.989999999999995</v>
      </c>
      <c r="G105" s="466">
        <f t="shared" si="6"/>
        <v>15.02</v>
      </c>
      <c r="H105" s="466" t="str">
        <f t="shared" si="7"/>
        <v>Metered</v>
      </c>
    </row>
    <row r="106" spans="1:8" x14ac:dyDescent="0.25">
      <c r="A106" s="432">
        <v>96</v>
      </c>
      <c r="B106" s="466">
        <f t="shared" si="5"/>
        <v>15.11</v>
      </c>
      <c r="C106" s="466">
        <f t="shared" si="5"/>
        <v>19.989999999999998</v>
      </c>
      <c r="D106" s="466">
        <f t="shared" si="5"/>
        <v>22.99</v>
      </c>
      <c r="E106" s="466">
        <f t="shared" si="5"/>
        <v>37.99</v>
      </c>
      <c r="F106" s="466">
        <f t="shared" si="5"/>
        <v>69.989999999999995</v>
      </c>
      <c r="G106" s="466">
        <f t="shared" si="6"/>
        <v>15.11</v>
      </c>
      <c r="H106" s="466" t="str">
        <f t="shared" si="7"/>
        <v>Metered</v>
      </c>
    </row>
    <row r="107" spans="1:8" x14ac:dyDescent="0.25">
      <c r="A107" s="432">
        <v>97</v>
      </c>
      <c r="B107" s="466">
        <f t="shared" si="5"/>
        <v>15.2</v>
      </c>
      <c r="C107" s="466">
        <f t="shared" si="5"/>
        <v>19.989999999999998</v>
      </c>
      <c r="D107" s="466">
        <f t="shared" si="5"/>
        <v>22.99</v>
      </c>
      <c r="E107" s="466">
        <f t="shared" si="5"/>
        <v>37.99</v>
      </c>
      <c r="F107" s="466">
        <f t="shared" si="5"/>
        <v>69.989999999999995</v>
      </c>
      <c r="G107" s="466">
        <f t="shared" si="6"/>
        <v>15.2</v>
      </c>
      <c r="H107" s="466" t="str">
        <f t="shared" si="7"/>
        <v>Metered</v>
      </c>
    </row>
    <row r="108" spans="1:8" x14ac:dyDescent="0.25">
      <c r="A108" s="432">
        <v>98</v>
      </c>
      <c r="B108" s="466">
        <f t="shared" si="5"/>
        <v>15.29</v>
      </c>
      <c r="C108" s="466">
        <f t="shared" si="5"/>
        <v>19.989999999999998</v>
      </c>
      <c r="D108" s="466">
        <f t="shared" si="5"/>
        <v>22.99</v>
      </c>
      <c r="E108" s="466">
        <f t="shared" si="5"/>
        <v>37.99</v>
      </c>
      <c r="F108" s="466">
        <f t="shared" si="5"/>
        <v>69.989999999999995</v>
      </c>
      <c r="G108" s="466">
        <f t="shared" si="6"/>
        <v>15.29</v>
      </c>
      <c r="H108" s="466" t="str">
        <f t="shared" si="7"/>
        <v>Metered</v>
      </c>
    </row>
    <row r="109" spans="1:8" x14ac:dyDescent="0.25">
      <c r="A109" s="432">
        <v>99</v>
      </c>
      <c r="B109" s="466">
        <f t="shared" si="5"/>
        <v>15.38</v>
      </c>
      <c r="C109" s="466">
        <f t="shared" si="5"/>
        <v>19.989999999999998</v>
      </c>
      <c r="D109" s="466">
        <f t="shared" si="5"/>
        <v>22.99</v>
      </c>
      <c r="E109" s="466">
        <f t="shared" si="5"/>
        <v>37.99</v>
      </c>
      <c r="F109" s="466">
        <f t="shared" si="5"/>
        <v>69.989999999999995</v>
      </c>
      <c r="G109" s="466">
        <f t="shared" si="6"/>
        <v>15.38</v>
      </c>
      <c r="H109" s="466" t="str">
        <f t="shared" si="7"/>
        <v>Metered</v>
      </c>
    </row>
    <row r="110" spans="1:8" x14ac:dyDescent="0.25">
      <c r="A110" s="432">
        <v>100</v>
      </c>
      <c r="B110" s="466">
        <f t="shared" si="5"/>
        <v>15.47</v>
      </c>
      <c r="C110" s="466">
        <f t="shared" si="5"/>
        <v>19.989999999999998</v>
      </c>
      <c r="D110" s="466">
        <f t="shared" si="5"/>
        <v>22.99</v>
      </c>
      <c r="E110" s="466">
        <f t="shared" si="5"/>
        <v>37.99</v>
      </c>
      <c r="F110" s="466">
        <f t="shared" si="5"/>
        <v>69.989999999999995</v>
      </c>
      <c r="G110" s="466">
        <f t="shared" si="6"/>
        <v>15.47</v>
      </c>
      <c r="H110" s="466" t="str">
        <f t="shared" si="7"/>
        <v>Metered</v>
      </c>
    </row>
    <row r="111" spans="1:8" x14ac:dyDescent="0.25">
      <c r="A111" s="432">
        <v>101</v>
      </c>
      <c r="B111" s="466">
        <f t="shared" si="5"/>
        <v>15.56</v>
      </c>
      <c r="C111" s="466">
        <f t="shared" si="5"/>
        <v>20.239999999999998</v>
      </c>
      <c r="D111" s="466">
        <f t="shared" si="5"/>
        <v>22.99</v>
      </c>
      <c r="E111" s="466">
        <f t="shared" si="5"/>
        <v>37.99</v>
      </c>
      <c r="F111" s="466">
        <f t="shared" si="5"/>
        <v>69.989999999999995</v>
      </c>
      <c r="G111" s="466">
        <f t="shared" si="6"/>
        <v>15.56</v>
      </c>
      <c r="H111" s="466" t="str">
        <f t="shared" si="7"/>
        <v>Metered</v>
      </c>
    </row>
    <row r="112" spans="1:8" x14ac:dyDescent="0.25">
      <c r="A112" s="432">
        <v>102</v>
      </c>
      <c r="B112" s="466">
        <f t="shared" si="5"/>
        <v>15.65</v>
      </c>
      <c r="C112" s="466">
        <f t="shared" si="5"/>
        <v>20.49</v>
      </c>
      <c r="D112" s="466">
        <f t="shared" si="5"/>
        <v>22.99</v>
      </c>
      <c r="E112" s="466">
        <f t="shared" si="5"/>
        <v>37.99</v>
      </c>
      <c r="F112" s="466">
        <f t="shared" si="5"/>
        <v>69.989999999999995</v>
      </c>
      <c r="G112" s="466">
        <f t="shared" si="6"/>
        <v>15.65</v>
      </c>
      <c r="H112" s="466" t="str">
        <f t="shared" si="7"/>
        <v>Metered</v>
      </c>
    </row>
    <row r="113" spans="1:8" x14ac:dyDescent="0.25">
      <c r="A113" s="432">
        <v>103</v>
      </c>
      <c r="B113" s="466">
        <f t="shared" si="5"/>
        <v>15.74</v>
      </c>
      <c r="C113" s="466">
        <f t="shared" si="5"/>
        <v>20.74</v>
      </c>
      <c r="D113" s="466">
        <f t="shared" si="5"/>
        <v>22.99</v>
      </c>
      <c r="E113" s="466">
        <f t="shared" si="5"/>
        <v>37.99</v>
      </c>
      <c r="F113" s="466">
        <f t="shared" si="5"/>
        <v>69.989999999999995</v>
      </c>
      <c r="G113" s="466">
        <f t="shared" si="6"/>
        <v>15.74</v>
      </c>
      <c r="H113" s="466" t="str">
        <f t="shared" si="7"/>
        <v>Metered</v>
      </c>
    </row>
    <row r="114" spans="1:8" x14ac:dyDescent="0.25">
      <c r="A114" s="432">
        <v>104</v>
      </c>
      <c r="B114" s="466">
        <f t="shared" si="5"/>
        <v>15.83</v>
      </c>
      <c r="C114" s="466">
        <f t="shared" si="5"/>
        <v>20.99</v>
      </c>
      <c r="D114" s="466">
        <f t="shared" si="5"/>
        <v>22.99</v>
      </c>
      <c r="E114" s="466">
        <f t="shared" si="5"/>
        <v>37.99</v>
      </c>
      <c r="F114" s="466">
        <f t="shared" si="5"/>
        <v>69.989999999999995</v>
      </c>
      <c r="G114" s="466">
        <f t="shared" si="6"/>
        <v>15.83</v>
      </c>
      <c r="H114" s="466" t="str">
        <f t="shared" si="7"/>
        <v>Metered</v>
      </c>
    </row>
    <row r="115" spans="1:8" x14ac:dyDescent="0.25">
      <c r="A115" s="432">
        <v>105</v>
      </c>
      <c r="B115" s="466">
        <f t="shared" si="5"/>
        <v>15.92</v>
      </c>
      <c r="C115" s="466">
        <f t="shared" si="5"/>
        <v>21.24</v>
      </c>
      <c r="D115" s="466">
        <f t="shared" si="5"/>
        <v>22.99</v>
      </c>
      <c r="E115" s="466">
        <f t="shared" si="5"/>
        <v>37.99</v>
      </c>
      <c r="F115" s="466">
        <f t="shared" si="5"/>
        <v>69.989999999999995</v>
      </c>
      <c r="G115" s="466">
        <f t="shared" si="6"/>
        <v>15.92</v>
      </c>
      <c r="H115" s="466" t="str">
        <f t="shared" si="7"/>
        <v>Metered</v>
      </c>
    </row>
    <row r="116" spans="1:8" x14ac:dyDescent="0.25">
      <c r="A116" s="432">
        <v>106</v>
      </c>
      <c r="B116" s="466">
        <f t="shared" si="5"/>
        <v>16.010000000000002</v>
      </c>
      <c r="C116" s="466">
        <f t="shared" si="5"/>
        <v>21.49</v>
      </c>
      <c r="D116" s="466">
        <f t="shared" si="5"/>
        <v>22.99</v>
      </c>
      <c r="E116" s="466">
        <f t="shared" si="5"/>
        <v>37.99</v>
      </c>
      <c r="F116" s="466">
        <f t="shared" si="5"/>
        <v>69.989999999999995</v>
      </c>
      <c r="G116" s="466">
        <f t="shared" si="6"/>
        <v>16.010000000000002</v>
      </c>
      <c r="H116" s="466" t="str">
        <f t="shared" si="7"/>
        <v>Metered</v>
      </c>
    </row>
    <row r="117" spans="1:8" x14ac:dyDescent="0.25">
      <c r="A117" s="432">
        <v>107</v>
      </c>
      <c r="B117" s="466">
        <f t="shared" si="5"/>
        <v>16.100000000000001</v>
      </c>
      <c r="C117" s="466">
        <f t="shared" si="5"/>
        <v>21.74</v>
      </c>
      <c r="D117" s="466">
        <f t="shared" si="5"/>
        <v>22.99</v>
      </c>
      <c r="E117" s="466">
        <f t="shared" si="5"/>
        <v>37.99</v>
      </c>
      <c r="F117" s="466">
        <f t="shared" si="5"/>
        <v>69.989999999999995</v>
      </c>
      <c r="G117" s="466">
        <f t="shared" si="6"/>
        <v>16.100000000000001</v>
      </c>
      <c r="H117" s="466" t="str">
        <f t="shared" si="7"/>
        <v>Metered</v>
      </c>
    </row>
    <row r="118" spans="1:8" x14ac:dyDescent="0.25">
      <c r="A118" s="432">
        <v>108</v>
      </c>
      <c r="B118" s="466">
        <f t="shared" si="5"/>
        <v>16.190000000000001</v>
      </c>
      <c r="C118" s="466">
        <f t="shared" si="5"/>
        <v>21.99</v>
      </c>
      <c r="D118" s="466">
        <f t="shared" si="5"/>
        <v>22.99</v>
      </c>
      <c r="E118" s="466">
        <f t="shared" si="5"/>
        <v>37.99</v>
      </c>
      <c r="F118" s="466">
        <f t="shared" si="5"/>
        <v>69.989999999999995</v>
      </c>
      <c r="G118" s="466">
        <f t="shared" si="6"/>
        <v>16.190000000000001</v>
      </c>
      <c r="H118" s="466" t="str">
        <f t="shared" si="7"/>
        <v>Metered</v>
      </c>
    </row>
    <row r="119" spans="1:8" x14ac:dyDescent="0.25">
      <c r="A119" s="432">
        <v>109</v>
      </c>
      <c r="B119" s="466">
        <f t="shared" si="5"/>
        <v>16.28</v>
      </c>
      <c r="C119" s="466">
        <f t="shared" si="5"/>
        <v>22.24</v>
      </c>
      <c r="D119" s="466">
        <f t="shared" si="5"/>
        <v>22.99</v>
      </c>
      <c r="E119" s="466">
        <f t="shared" si="5"/>
        <v>37.99</v>
      </c>
      <c r="F119" s="466">
        <f t="shared" si="5"/>
        <v>69.989999999999995</v>
      </c>
      <c r="G119" s="466">
        <f t="shared" si="6"/>
        <v>16.28</v>
      </c>
      <c r="H119" s="466" t="str">
        <f t="shared" si="7"/>
        <v>Metered</v>
      </c>
    </row>
    <row r="120" spans="1:8" x14ac:dyDescent="0.25">
      <c r="A120" s="432">
        <v>110</v>
      </c>
      <c r="B120" s="466">
        <f t="shared" si="5"/>
        <v>16.37</v>
      </c>
      <c r="C120" s="466">
        <f t="shared" si="5"/>
        <v>22.49</v>
      </c>
      <c r="D120" s="466">
        <f t="shared" si="5"/>
        <v>22.99</v>
      </c>
      <c r="E120" s="466">
        <f t="shared" si="5"/>
        <v>37.99</v>
      </c>
      <c r="F120" s="466">
        <f t="shared" si="5"/>
        <v>69.989999999999995</v>
      </c>
      <c r="G120" s="466">
        <f t="shared" si="6"/>
        <v>16.37</v>
      </c>
      <c r="H120" s="466" t="str">
        <f t="shared" si="7"/>
        <v>Metered</v>
      </c>
    </row>
    <row r="121" spans="1:8" x14ac:dyDescent="0.25">
      <c r="A121" s="432">
        <v>111</v>
      </c>
      <c r="B121" s="466">
        <f t="shared" si="5"/>
        <v>16.46</v>
      </c>
      <c r="C121" s="466">
        <f t="shared" si="5"/>
        <v>22.74</v>
      </c>
      <c r="D121" s="466">
        <f t="shared" si="5"/>
        <v>22.99</v>
      </c>
      <c r="E121" s="466">
        <f t="shared" si="5"/>
        <v>37.99</v>
      </c>
      <c r="F121" s="466">
        <f t="shared" si="5"/>
        <v>69.989999999999995</v>
      </c>
      <c r="G121" s="466">
        <f t="shared" si="6"/>
        <v>16.46</v>
      </c>
      <c r="H121" s="466" t="str">
        <f t="shared" si="7"/>
        <v>Metered</v>
      </c>
    </row>
    <row r="122" spans="1:8" x14ac:dyDescent="0.25">
      <c r="A122" s="432">
        <v>112</v>
      </c>
      <c r="B122" s="466">
        <f t="shared" si="5"/>
        <v>16.55</v>
      </c>
      <c r="C122" s="466">
        <f t="shared" si="5"/>
        <v>22.99</v>
      </c>
      <c r="D122" s="466">
        <f t="shared" si="5"/>
        <v>22.99</v>
      </c>
      <c r="E122" s="466">
        <f t="shared" si="5"/>
        <v>37.99</v>
      </c>
      <c r="F122" s="466">
        <f t="shared" si="5"/>
        <v>69.989999999999995</v>
      </c>
      <c r="G122" s="466">
        <f t="shared" si="6"/>
        <v>16.55</v>
      </c>
      <c r="H122" s="466" t="str">
        <f t="shared" si="7"/>
        <v>Metered</v>
      </c>
    </row>
    <row r="123" spans="1:8" x14ac:dyDescent="0.25">
      <c r="A123" s="432">
        <v>113</v>
      </c>
      <c r="B123" s="466">
        <f t="shared" si="5"/>
        <v>16.64</v>
      </c>
      <c r="C123" s="466">
        <f t="shared" si="5"/>
        <v>23.24</v>
      </c>
      <c r="D123" s="466">
        <f t="shared" si="5"/>
        <v>22.99</v>
      </c>
      <c r="E123" s="466">
        <f t="shared" si="5"/>
        <v>37.99</v>
      </c>
      <c r="F123" s="466">
        <f t="shared" si="5"/>
        <v>69.989999999999995</v>
      </c>
      <c r="G123" s="466">
        <f t="shared" si="6"/>
        <v>16.64</v>
      </c>
      <c r="H123" s="466" t="str">
        <f t="shared" si="7"/>
        <v>Metered</v>
      </c>
    </row>
    <row r="124" spans="1:8" x14ac:dyDescent="0.25">
      <c r="A124" s="432">
        <v>114</v>
      </c>
      <c r="B124" s="466">
        <f t="shared" si="5"/>
        <v>16.73</v>
      </c>
      <c r="C124" s="466">
        <f t="shared" si="5"/>
        <v>23.49</v>
      </c>
      <c r="D124" s="466">
        <f t="shared" si="5"/>
        <v>22.99</v>
      </c>
      <c r="E124" s="466">
        <f t="shared" si="5"/>
        <v>37.99</v>
      </c>
      <c r="F124" s="466">
        <f t="shared" si="5"/>
        <v>69.989999999999995</v>
      </c>
      <c r="G124" s="466">
        <f t="shared" si="6"/>
        <v>16.73</v>
      </c>
      <c r="H124" s="466" t="str">
        <f t="shared" si="7"/>
        <v>Metered</v>
      </c>
    </row>
    <row r="125" spans="1:8" x14ac:dyDescent="0.25">
      <c r="A125" s="432">
        <v>115</v>
      </c>
      <c r="B125" s="466">
        <f t="shared" si="5"/>
        <v>16.82</v>
      </c>
      <c r="C125" s="466">
        <f t="shared" si="5"/>
        <v>23.74</v>
      </c>
      <c r="D125" s="466">
        <f t="shared" si="5"/>
        <v>22.99</v>
      </c>
      <c r="E125" s="466">
        <f t="shared" si="5"/>
        <v>37.99</v>
      </c>
      <c r="F125" s="466">
        <f t="shared" si="5"/>
        <v>69.989999999999995</v>
      </c>
      <c r="G125" s="466">
        <f t="shared" si="6"/>
        <v>16.82</v>
      </c>
      <c r="H125" s="466" t="str">
        <f t="shared" si="7"/>
        <v>Metered</v>
      </c>
    </row>
    <row r="126" spans="1:8" x14ac:dyDescent="0.25">
      <c r="A126" s="432">
        <v>116</v>
      </c>
      <c r="B126" s="466">
        <f t="shared" ref="B126:F176" si="8">ROUND(B$6+IF($A126&gt;B$2,($A126-B$2)*B$7,0),2)</f>
        <v>16.91</v>
      </c>
      <c r="C126" s="466">
        <f t="shared" si="8"/>
        <v>23.99</v>
      </c>
      <c r="D126" s="466">
        <f t="shared" si="8"/>
        <v>22.99</v>
      </c>
      <c r="E126" s="466">
        <f t="shared" si="8"/>
        <v>37.99</v>
      </c>
      <c r="F126" s="466">
        <f t="shared" si="8"/>
        <v>69.989999999999995</v>
      </c>
      <c r="G126" s="466">
        <f t="shared" si="6"/>
        <v>16.91</v>
      </c>
      <c r="H126" s="466" t="str">
        <f t="shared" si="7"/>
        <v>Metered</v>
      </c>
    </row>
    <row r="127" spans="1:8" x14ac:dyDescent="0.25">
      <c r="A127" s="432">
        <v>117</v>
      </c>
      <c r="B127" s="466">
        <f t="shared" si="8"/>
        <v>17</v>
      </c>
      <c r="C127" s="466">
        <f t="shared" si="8"/>
        <v>24.24</v>
      </c>
      <c r="D127" s="466">
        <f t="shared" si="8"/>
        <v>22.99</v>
      </c>
      <c r="E127" s="466">
        <f t="shared" si="8"/>
        <v>37.99</v>
      </c>
      <c r="F127" s="466">
        <f t="shared" si="8"/>
        <v>69.989999999999995</v>
      </c>
      <c r="G127" s="466">
        <f t="shared" si="6"/>
        <v>17</v>
      </c>
      <c r="H127" s="466" t="str">
        <f t="shared" si="7"/>
        <v>Metered</v>
      </c>
    </row>
    <row r="128" spans="1:8" x14ac:dyDescent="0.25">
      <c r="A128" s="432">
        <v>118</v>
      </c>
      <c r="B128" s="466">
        <f t="shared" si="8"/>
        <v>17.09</v>
      </c>
      <c r="C128" s="466">
        <f t="shared" si="8"/>
        <v>24.49</v>
      </c>
      <c r="D128" s="466">
        <f t="shared" si="8"/>
        <v>22.99</v>
      </c>
      <c r="E128" s="466">
        <f t="shared" si="8"/>
        <v>37.99</v>
      </c>
      <c r="F128" s="466">
        <f t="shared" si="8"/>
        <v>69.989999999999995</v>
      </c>
      <c r="G128" s="466">
        <f t="shared" si="6"/>
        <v>17.09</v>
      </c>
      <c r="H128" s="466" t="str">
        <f t="shared" si="7"/>
        <v>Metered</v>
      </c>
    </row>
    <row r="129" spans="1:8" x14ac:dyDescent="0.25">
      <c r="A129" s="432">
        <v>119</v>
      </c>
      <c r="B129" s="466">
        <f t="shared" si="8"/>
        <v>17.18</v>
      </c>
      <c r="C129" s="466">
        <f t="shared" si="8"/>
        <v>24.74</v>
      </c>
      <c r="D129" s="466">
        <f t="shared" si="8"/>
        <v>22.99</v>
      </c>
      <c r="E129" s="466">
        <f t="shared" si="8"/>
        <v>37.99</v>
      </c>
      <c r="F129" s="466">
        <f t="shared" si="8"/>
        <v>69.989999999999995</v>
      </c>
      <c r="G129" s="466">
        <f t="shared" si="6"/>
        <v>17.18</v>
      </c>
      <c r="H129" s="466" t="str">
        <f t="shared" si="7"/>
        <v>Metered</v>
      </c>
    </row>
    <row r="130" spans="1:8" x14ac:dyDescent="0.25">
      <c r="A130" s="432">
        <v>120</v>
      </c>
      <c r="B130" s="466">
        <f t="shared" si="8"/>
        <v>17.27</v>
      </c>
      <c r="C130" s="466">
        <f t="shared" si="8"/>
        <v>24.99</v>
      </c>
      <c r="D130" s="466">
        <f t="shared" si="8"/>
        <v>22.99</v>
      </c>
      <c r="E130" s="466">
        <f t="shared" si="8"/>
        <v>37.99</v>
      </c>
      <c r="F130" s="466">
        <f t="shared" si="8"/>
        <v>69.989999999999995</v>
      </c>
      <c r="G130" s="466">
        <f t="shared" si="6"/>
        <v>17.27</v>
      </c>
      <c r="H130" s="466" t="str">
        <f t="shared" si="7"/>
        <v>Metered</v>
      </c>
    </row>
    <row r="131" spans="1:8" x14ac:dyDescent="0.25">
      <c r="A131" s="432">
        <v>121</v>
      </c>
      <c r="B131" s="466">
        <f t="shared" si="8"/>
        <v>17.36</v>
      </c>
      <c r="C131" s="466">
        <f t="shared" si="8"/>
        <v>25.24</v>
      </c>
      <c r="D131" s="466">
        <f t="shared" si="8"/>
        <v>22.99</v>
      </c>
      <c r="E131" s="466">
        <f t="shared" si="8"/>
        <v>37.99</v>
      </c>
      <c r="F131" s="466">
        <f t="shared" si="8"/>
        <v>69.989999999999995</v>
      </c>
      <c r="G131" s="466">
        <f t="shared" si="6"/>
        <v>17.36</v>
      </c>
      <c r="H131" s="466" t="str">
        <f t="shared" si="7"/>
        <v>Metered</v>
      </c>
    </row>
    <row r="132" spans="1:8" x14ac:dyDescent="0.25">
      <c r="A132" s="432">
        <v>122</v>
      </c>
      <c r="B132" s="466">
        <f t="shared" si="8"/>
        <v>17.45</v>
      </c>
      <c r="C132" s="466">
        <f t="shared" si="8"/>
        <v>25.49</v>
      </c>
      <c r="D132" s="466">
        <f t="shared" si="8"/>
        <v>22.99</v>
      </c>
      <c r="E132" s="466">
        <f t="shared" si="8"/>
        <v>37.99</v>
      </c>
      <c r="F132" s="466">
        <f t="shared" si="8"/>
        <v>69.989999999999995</v>
      </c>
      <c r="G132" s="466">
        <f t="shared" si="6"/>
        <v>17.45</v>
      </c>
      <c r="H132" s="466" t="str">
        <f t="shared" si="7"/>
        <v>Metered</v>
      </c>
    </row>
    <row r="133" spans="1:8" x14ac:dyDescent="0.25">
      <c r="A133" s="432">
        <v>123</v>
      </c>
      <c r="B133" s="466">
        <f t="shared" si="8"/>
        <v>17.54</v>
      </c>
      <c r="C133" s="466">
        <f t="shared" si="8"/>
        <v>25.74</v>
      </c>
      <c r="D133" s="466">
        <f t="shared" si="8"/>
        <v>22.99</v>
      </c>
      <c r="E133" s="466">
        <f t="shared" si="8"/>
        <v>37.99</v>
      </c>
      <c r="F133" s="466">
        <f t="shared" si="8"/>
        <v>69.989999999999995</v>
      </c>
      <c r="G133" s="466">
        <f t="shared" si="6"/>
        <v>17.54</v>
      </c>
      <c r="H133" s="466" t="str">
        <f t="shared" si="7"/>
        <v>Metered</v>
      </c>
    </row>
    <row r="134" spans="1:8" x14ac:dyDescent="0.25">
      <c r="A134" s="432">
        <v>124</v>
      </c>
      <c r="B134" s="466">
        <f t="shared" si="8"/>
        <v>17.63</v>
      </c>
      <c r="C134" s="466">
        <f t="shared" si="8"/>
        <v>25.99</v>
      </c>
      <c r="D134" s="466">
        <f t="shared" si="8"/>
        <v>22.99</v>
      </c>
      <c r="E134" s="466">
        <f t="shared" si="8"/>
        <v>37.99</v>
      </c>
      <c r="F134" s="466">
        <f t="shared" si="8"/>
        <v>69.989999999999995</v>
      </c>
      <c r="G134" s="466">
        <f t="shared" si="6"/>
        <v>17.63</v>
      </c>
      <c r="H134" s="466" t="str">
        <f t="shared" si="7"/>
        <v>Metered</v>
      </c>
    </row>
    <row r="135" spans="1:8" x14ac:dyDescent="0.25">
      <c r="A135" s="432">
        <v>125</v>
      </c>
      <c r="B135" s="466">
        <f t="shared" si="8"/>
        <v>17.72</v>
      </c>
      <c r="C135" s="466">
        <f t="shared" si="8"/>
        <v>26.24</v>
      </c>
      <c r="D135" s="466">
        <f t="shared" si="8"/>
        <v>22.99</v>
      </c>
      <c r="E135" s="466">
        <f t="shared" si="8"/>
        <v>37.99</v>
      </c>
      <c r="F135" s="466">
        <f t="shared" si="8"/>
        <v>69.989999999999995</v>
      </c>
      <c r="G135" s="466">
        <f t="shared" si="6"/>
        <v>17.72</v>
      </c>
      <c r="H135" s="466" t="str">
        <f t="shared" si="7"/>
        <v>Metered</v>
      </c>
    </row>
    <row r="136" spans="1:8" x14ac:dyDescent="0.25">
      <c r="A136" s="432">
        <v>126</v>
      </c>
      <c r="B136" s="466">
        <f t="shared" si="8"/>
        <v>17.809999999999999</v>
      </c>
      <c r="C136" s="466">
        <f t="shared" si="8"/>
        <v>26.49</v>
      </c>
      <c r="D136" s="466">
        <f t="shared" si="8"/>
        <v>22.99</v>
      </c>
      <c r="E136" s="466">
        <f t="shared" si="8"/>
        <v>37.99</v>
      </c>
      <c r="F136" s="466">
        <f t="shared" si="8"/>
        <v>69.989999999999995</v>
      </c>
      <c r="G136" s="466">
        <f t="shared" si="6"/>
        <v>17.809999999999999</v>
      </c>
      <c r="H136" s="466" t="str">
        <f t="shared" si="7"/>
        <v>Metered</v>
      </c>
    </row>
    <row r="137" spans="1:8" x14ac:dyDescent="0.25">
      <c r="A137" s="432">
        <v>127</v>
      </c>
      <c r="B137" s="466">
        <f t="shared" si="8"/>
        <v>17.899999999999999</v>
      </c>
      <c r="C137" s="466">
        <f t="shared" si="8"/>
        <v>26.74</v>
      </c>
      <c r="D137" s="466">
        <f t="shared" si="8"/>
        <v>22.99</v>
      </c>
      <c r="E137" s="466">
        <f t="shared" si="8"/>
        <v>37.99</v>
      </c>
      <c r="F137" s="466">
        <f t="shared" si="8"/>
        <v>69.989999999999995</v>
      </c>
      <c r="G137" s="466">
        <f t="shared" si="6"/>
        <v>17.899999999999999</v>
      </c>
      <c r="H137" s="466" t="str">
        <f t="shared" si="7"/>
        <v>Metered</v>
      </c>
    </row>
    <row r="138" spans="1:8" x14ac:dyDescent="0.25">
      <c r="A138" s="432">
        <v>128</v>
      </c>
      <c r="B138" s="466">
        <f t="shared" si="8"/>
        <v>17.989999999999998</v>
      </c>
      <c r="C138" s="466">
        <f t="shared" si="8"/>
        <v>26.99</v>
      </c>
      <c r="D138" s="466">
        <f t="shared" si="8"/>
        <v>22.99</v>
      </c>
      <c r="E138" s="466">
        <f t="shared" si="8"/>
        <v>37.99</v>
      </c>
      <c r="F138" s="466">
        <f t="shared" si="8"/>
        <v>69.989999999999995</v>
      </c>
      <c r="G138" s="466">
        <f t="shared" si="6"/>
        <v>17.989999999999998</v>
      </c>
      <c r="H138" s="466" t="str">
        <f t="shared" si="7"/>
        <v>Metered</v>
      </c>
    </row>
    <row r="139" spans="1:8" x14ac:dyDescent="0.25">
      <c r="A139" s="432">
        <v>129</v>
      </c>
      <c r="B139" s="466">
        <f t="shared" si="8"/>
        <v>18.079999999999998</v>
      </c>
      <c r="C139" s="466">
        <f t="shared" si="8"/>
        <v>27.24</v>
      </c>
      <c r="D139" s="466">
        <f t="shared" si="8"/>
        <v>22.99</v>
      </c>
      <c r="E139" s="466">
        <f t="shared" si="8"/>
        <v>37.99</v>
      </c>
      <c r="F139" s="466">
        <f t="shared" si="8"/>
        <v>69.989999999999995</v>
      </c>
      <c r="G139" s="466">
        <f t="shared" si="6"/>
        <v>18.079999999999998</v>
      </c>
      <c r="H139" s="466" t="str">
        <f t="shared" si="7"/>
        <v>Metered</v>
      </c>
    </row>
    <row r="140" spans="1:8" x14ac:dyDescent="0.25">
      <c r="A140" s="432">
        <v>130</v>
      </c>
      <c r="B140" s="466">
        <f t="shared" si="8"/>
        <v>18.170000000000002</v>
      </c>
      <c r="C140" s="466">
        <f t="shared" si="8"/>
        <v>27.49</v>
      </c>
      <c r="D140" s="466">
        <f t="shared" si="8"/>
        <v>22.99</v>
      </c>
      <c r="E140" s="466">
        <f t="shared" si="8"/>
        <v>37.99</v>
      </c>
      <c r="F140" s="466">
        <f t="shared" si="8"/>
        <v>69.989999999999995</v>
      </c>
      <c r="G140" s="466">
        <f t="shared" ref="G140:G203" si="9">MIN(B140:F140)</f>
        <v>18.170000000000002</v>
      </c>
      <c r="H140" s="466" t="str">
        <f t="shared" ref="H140:H203" si="10">IF(G140=F140,"Unlimited",IF(G140=E140,"Pooled 900",IF(G140=D140,"Pooled 400",IF(G140=C140,"Pooled 100",IF(G140=B140,"Metered","")))))</f>
        <v>Metered</v>
      </c>
    </row>
    <row r="141" spans="1:8" x14ac:dyDescent="0.25">
      <c r="A141" s="432">
        <v>131</v>
      </c>
      <c r="B141" s="466">
        <f t="shared" si="8"/>
        <v>18.260000000000002</v>
      </c>
      <c r="C141" s="466">
        <f t="shared" si="8"/>
        <v>27.74</v>
      </c>
      <c r="D141" s="466">
        <f t="shared" si="8"/>
        <v>22.99</v>
      </c>
      <c r="E141" s="466">
        <f t="shared" si="8"/>
        <v>37.99</v>
      </c>
      <c r="F141" s="466">
        <f t="shared" si="8"/>
        <v>69.989999999999995</v>
      </c>
      <c r="G141" s="466">
        <f t="shared" si="9"/>
        <v>18.260000000000002</v>
      </c>
      <c r="H141" s="466" t="str">
        <f t="shared" si="10"/>
        <v>Metered</v>
      </c>
    </row>
    <row r="142" spans="1:8" x14ac:dyDescent="0.25">
      <c r="A142" s="432">
        <v>132</v>
      </c>
      <c r="B142" s="466">
        <f t="shared" si="8"/>
        <v>18.350000000000001</v>
      </c>
      <c r="C142" s="466">
        <f t="shared" si="8"/>
        <v>27.99</v>
      </c>
      <c r="D142" s="466">
        <f t="shared" si="8"/>
        <v>22.99</v>
      </c>
      <c r="E142" s="466">
        <f t="shared" si="8"/>
        <v>37.99</v>
      </c>
      <c r="F142" s="466">
        <f t="shared" si="8"/>
        <v>69.989999999999995</v>
      </c>
      <c r="G142" s="466">
        <f t="shared" si="9"/>
        <v>18.350000000000001</v>
      </c>
      <c r="H142" s="466" t="str">
        <f t="shared" si="10"/>
        <v>Metered</v>
      </c>
    </row>
    <row r="143" spans="1:8" x14ac:dyDescent="0.25">
      <c r="A143" s="432">
        <v>133</v>
      </c>
      <c r="B143" s="466">
        <f t="shared" si="8"/>
        <v>18.440000000000001</v>
      </c>
      <c r="C143" s="466">
        <f t="shared" si="8"/>
        <v>28.24</v>
      </c>
      <c r="D143" s="466">
        <f t="shared" si="8"/>
        <v>22.99</v>
      </c>
      <c r="E143" s="466">
        <f t="shared" si="8"/>
        <v>37.99</v>
      </c>
      <c r="F143" s="466">
        <f t="shared" si="8"/>
        <v>69.989999999999995</v>
      </c>
      <c r="G143" s="466">
        <f t="shared" si="9"/>
        <v>18.440000000000001</v>
      </c>
      <c r="H143" s="466" t="str">
        <f t="shared" si="10"/>
        <v>Metered</v>
      </c>
    </row>
    <row r="144" spans="1:8" x14ac:dyDescent="0.25">
      <c r="A144" s="432">
        <v>134</v>
      </c>
      <c r="B144" s="466">
        <f t="shared" si="8"/>
        <v>18.53</v>
      </c>
      <c r="C144" s="466">
        <f t="shared" si="8"/>
        <v>28.49</v>
      </c>
      <c r="D144" s="466">
        <f t="shared" si="8"/>
        <v>22.99</v>
      </c>
      <c r="E144" s="466">
        <f t="shared" si="8"/>
        <v>37.99</v>
      </c>
      <c r="F144" s="466">
        <f t="shared" si="8"/>
        <v>69.989999999999995</v>
      </c>
      <c r="G144" s="466">
        <f t="shared" si="9"/>
        <v>18.53</v>
      </c>
      <c r="H144" s="466" t="str">
        <f t="shared" si="10"/>
        <v>Metered</v>
      </c>
    </row>
    <row r="145" spans="1:8" x14ac:dyDescent="0.25">
      <c r="A145" s="432">
        <v>135</v>
      </c>
      <c r="B145" s="466">
        <f t="shared" si="8"/>
        <v>18.62</v>
      </c>
      <c r="C145" s="466">
        <f t="shared" si="8"/>
        <v>28.74</v>
      </c>
      <c r="D145" s="466">
        <f t="shared" si="8"/>
        <v>22.99</v>
      </c>
      <c r="E145" s="466">
        <f t="shared" si="8"/>
        <v>37.99</v>
      </c>
      <c r="F145" s="466">
        <f t="shared" si="8"/>
        <v>69.989999999999995</v>
      </c>
      <c r="G145" s="466">
        <f t="shared" si="9"/>
        <v>18.62</v>
      </c>
      <c r="H145" s="466" t="str">
        <f t="shared" si="10"/>
        <v>Metered</v>
      </c>
    </row>
    <row r="146" spans="1:8" x14ac:dyDescent="0.25">
      <c r="A146" s="432">
        <v>136</v>
      </c>
      <c r="B146" s="466">
        <f t="shared" si="8"/>
        <v>18.71</v>
      </c>
      <c r="C146" s="466">
        <f t="shared" si="8"/>
        <v>28.99</v>
      </c>
      <c r="D146" s="466">
        <f t="shared" si="8"/>
        <v>22.99</v>
      </c>
      <c r="E146" s="466">
        <f t="shared" si="8"/>
        <v>37.99</v>
      </c>
      <c r="F146" s="466">
        <f t="shared" si="8"/>
        <v>69.989999999999995</v>
      </c>
      <c r="G146" s="466">
        <f t="shared" si="9"/>
        <v>18.71</v>
      </c>
      <c r="H146" s="466" t="str">
        <f t="shared" si="10"/>
        <v>Metered</v>
      </c>
    </row>
    <row r="147" spans="1:8" x14ac:dyDescent="0.25">
      <c r="A147" s="432">
        <v>137</v>
      </c>
      <c r="B147" s="466">
        <f t="shared" si="8"/>
        <v>18.8</v>
      </c>
      <c r="C147" s="466">
        <f t="shared" si="8"/>
        <v>29.24</v>
      </c>
      <c r="D147" s="466">
        <f t="shared" si="8"/>
        <v>22.99</v>
      </c>
      <c r="E147" s="466">
        <f t="shared" si="8"/>
        <v>37.99</v>
      </c>
      <c r="F147" s="466">
        <f t="shared" si="8"/>
        <v>69.989999999999995</v>
      </c>
      <c r="G147" s="466">
        <f t="shared" si="9"/>
        <v>18.8</v>
      </c>
      <c r="H147" s="466" t="str">
        <f t="shared" si="10"/>
        <v>Metered</v>
      </c>
    </row>
    <row r="148" spans="1:8" x14ac:dyDescent="0.25">
      <c r="A148" s="432">
        <v>138</v>
      </c>
      <c r="B148" s="466">
        <f t="shared" si="8"/>
        <v>18.89</v>
      </c>
      <c r="C148" s="466">
        <f t="shared" si="8"/>
        <v>29.49</v>
      </c>
      <c r="D148" s="466">
        <f t="shared" si="8"/>
        <v>22.99</v>
      </c>
      <c r="E148" s="466">
        <f t="shared" si="8"/>
        <v>37.99</v>
      </c>
      <c r="F148" s="466">
        <f t="shared" si="8"/>
        <v>69.989999999999995</v>
      </c>
      <c r="G148" s="466">
        <f t="shared" si="9"/>
        <v>18.89</v>
      </c>
      <c r="H148" s="466" t="str">
        <f t="shared" si="10"/>
        <v>Metered</v>
      </c>
    </row>
    <row r="149" spans="1:8" x14ac:dyDescent="0.25">
      <c r="A149" s="432">
        <v>139</v>
      </c>
      <c r="B149" s="466">
        <f t="shared" si="8"/>
        <v>18.98</v>
      </c>
      <c r="C149" s="466">
        <f t="shared" si="8"/>
        <v>29.74</v>
      </c>
      <c r="D149" s="466">
        <f t="shared" si="8"/>
        <v>22.99</v>
      </c>
      <c r="E149" s="466">
        <f t="shared" si="8"/>
        <v>37.99</v>
      </c>
      <c r="F149" s="466">
        <f t="shared" si="8"/>
        <v>69.989999999999995</v>
      </c>
      <c r="G149" s="466">
        <f t="shared" si="9"/>
        <v>18.98</v>
      </c>
      <c r="H149" s="466" t="str">
        <f t="shared" si="10"/>
        <v>Metered</v>
      </c>
    </row>
    <row r="150" spans="1:8" x14ac:dyDescent="0.25">
      <c r="A150" s="432">
        <v>140</v>
      </c>
      <c r="B150" s="466">
        <f t="shared" si="8"/>
        <v>19.07</v>
      </c>
      <c r="C150" s="466">
        <f t="shared" si="8"/>
        <v>29.99</v>
      </c>
      <c r="D150" s="466">
        <f t="shared" si="8"/>
        <v>22.99</v>
      </c>
      <c r="E150" s="466">
        <f t="shared" si="8"/>
        <v>37.99</v>
      </c>
      <c r="F150" s="466">
        <f t="shared" si="8"/>
        <v>69.989999999999995</v>
      </c>
      <c r="G150" s="466">
        <f t="shared" si="9"/>
        <v>19.07</v>
      </c>
      <c r="H150" s="466" t="str">
        <f t="shared" si="10"/>
        <v>Metered</v>
      </c>
    </row>
    <row r="151" spans="1:8" x14ac:dyDescent="0.25">
      <c r="A151" s="432">
        <v>141</v>
      </c>
      <c r="B151" s="466">
        <f t="shared" si="8"/>
        <v>19.16</v>
      </c>
      <c r="C151" s="466">
        <f t="shared" si="8"/>
        <v>30.24</v>
      </c>
      <c r="D151" s="466">
        <f t="shared" si="8"/>
        <v>22.99</v>
      </c>
      <c r="E151" s="466">
        <f t="shared" si="8"/>
        <v>37.99</v>
      </c>
      <c r="F151" s="466">
        <f t="shared" si="8"/>
        <v>69.989999999999995</v>
      </c>
      <c r="G151" s="466">
        <f t="shared" si="9"/>
        <v>19.16</v>
      </c>
      <c r="H151" s="466" t="str">
        <f t="shared" si="10"/>
        <v>Metered</v>
      </c>
    </row>
    <row r="152" spans="1:8" x14ac:dyDescent="0.25">
      <c r="A152" s="432">
        <v>142</v>
      </c>
      <c r="B152" s="466">
        <f t="shared" si="8"/>
        <v>19.25</v>
      </c>
      <c r="C152" s="466">
        <f t="shared" si="8"/>
        <v>30.49</v>
      </c>
      <c r="D152" s="466">
        <f t="shared" si="8"/>
        <v>22.99</v>
      </c>
      <c r="E152" s="466">
        <f t="shared" si="8"/>
        <v>37.99</v>
      </c>
      <c r="F152" s="466">
        <f t="shared" si="8"/>
        <v>69.989999999999995</v>
      </c>
      <c r="G152" s="466">
        <f t="shared" si="9"/>
        <v>19.25</v>
      </c>
      <c r="H152" s="466" t="str">
        <f t="shared" si="10"/>
        <v>Metered</v>
      </c>
    </row>
    <row r="153" spans="1:8" x14ac:dyDescent="0.25">
      <c r="A153" s="432">
        <v>143</v>
      </c>
      <c r="B153" s="466">
        <f t="shared" si="8"/>
        <v>19.34</v>
      </c>
      <c r="C153" s="466">
        <f t="shared" si="8"/>
        <v>30.74</v>
      </c>
      <c r="D153" s="466">
        <f t="shared" si="8"/>
        <v>22.99</v>
      </c>
      <c r="E153" s="466">
        <f t="shared" si="8"/>
        <v>37.99</v>
      </c>
      <c r="F153" s="466">
        <f t="shared" si="8"/>
        <v>69.989999999999995</v>
      </c>
      <c r="G153" s="466">
        <f t="shared" si="9"/>
        <v>19.34</v>
      </c>
      <c r="H153" s="466" t="str">
        <f t="shared" si="10"/>
        <v>Metered</v>
      </c>
    </row>
    <row r="154" spans="1:8" x14ac:dyDescent="0.25">
      <c r="A154" s="432">
        <v>144</v>
      </c>
      <c r="B154" s="466">
        <f t="shared" si="8"/>
        <v>19.43</v>
      </c>
      <c r="C154" s="466">
        <f t="shared" si="8"/>
        <v>30.99</v>
      </c>
      <c r="D154" s="466">
        <f t="shared" si="8"/>
        <v>22.99</v>
      </c>
      <c r="E154" s="466">
        <f t="shared" si="8"/>
        <v>37.99</v>
      </c>
      <c r="F154" s="466">
        <f t="shared" si="8"/>
        <v>69.989999999999995</v>
      </c>
      <c r="G154" s="466">
        <f t="shared" si="9"/>
        <v>19.43</v>
      </c>
      <c r="H154" s="466" t="str">
        <f t="shared" si="10"/>
        <v>Metered</v>
      </c>
    </row>
    <row r="155" spans="1:8" x14ac:dyDescent="0.25">
      <c r="A155" s="432">
        <v>145</v>
      </c>
      <c r="B155" s="466">
        <f t="shared" si="8"/>
        <v>19.52</v>
      </c>
      <c r="C155" s="466">
        <f t="shared" si="8"/>
        <v>31.24</v>
      </c>
      <c r="D155" s="466">
        <f t="shared" si="8"/>
        <v>22.99</v>
      </c>
      <c r="E155" s="466">
        <f t="shared" si="8"/>
        <v>37.99</v>
      </c>
      <c r="F155" s="466">
        <f t="shared" si="8"/>
        <v>69.989999999999995</v>
      </c>
      <c r="G155" s="466">
        <f t="shared" si="9"/>
        <v>19.52</v>
      </c>
      <c r="H155" s="466" t="str">
        <f t="shared" si="10"/>
        <v>Metered</v>
      </c>
    </row>
    <row r="156" spans="1:8" x14ac:dyDescent="0.25">
      <c r="A156" s="432">
        <v>146</v>
      </c>
      <c r="B156" s="466">
        <f t="shared" si="8"/>
        <v>19.61</v>
      </c>
      <c r="C156" s="466">
        <f t="shared" si="8"/>
        <v>31.49</v>
      </c>
      <c r="D156" s="466">
        <f t="shared" si="8"/>
        <v>22.99</v>
      </c>
      <c r="E156" s="466">
        <f t="shared" si="8"/>
        <v>37.99</v>
      </c>
      <c r="F156" s="466">
        <f t="shared" si="8"/>
        <v>69.989999999999995</v>
      </c>
      <c r="G156" s="466">
        <f t="shared" si="9"/>
        <v>19.61</v>
      </c>
      <c r="H156" s="466" t="str">
        <f t="shared" si="10"/>
        <v>Metered</v>
      </c>
    </row>
    <row r="157" spans="1:8" x14ac:dyDescent="0.25">
      <c r="A157" s="432">
        <v>147</v>
      </c>
      <c r="B157" s="466">
        <f t="shared" si="8"/>
        <v>19.7</v>
      </c>
      <c r="C157" s="466">
        <f t="shared" si="8"/>
        <v>31.74</v>
      </c>
      <c r="D157" s="466">
        <f t="shared" si="8"/>
        <v>22.99</v>
      </c>
      <c r="E157" s="466">
        <f t="shared" si="8"/>
        <v>37.99</v>
      </c>
      <c r="F157" s="466">
        <f t="shared" si="8"/>
        <v>69.989999999999995</v>
      </c>
      <c r="G157" s="466">
        <f t="shared" si="9"/>
        <v>19.7</v>
      </c>
      <c r="H157" s="466" t="str">
        <f t="shared" si="10"/>
        <v>Metered</v>
      </c>
    </row>
    <row r="158" spans="1:8" x14ac:dyDescent="0.25">
      <c r="A158" s="432">
        <v>148</v>
      </c>
      <c r="B158" s="466">
        <f t="shared" si="8"/>
        <v>19.79</v>
      </c>
      <c r="C158" s="466">
        <f t="shared" si="8"/>
        <v>31.99</v>
      </c>
      <c r="D158" s="466">
        <f t="shared" si="8"/>
        <v>22.99</v>
      </c>
      <c r="E158" s="466">
        <f t="shared" si="8"/>
        <v>37.99</v>
      </c>
      <c r="F158" s="466">
        <f t="shared" si="8"/>
        <v>69.989999999999995</v>
      </c>
      <c r="G158" s="466">
        <f t="shared" si="9"/>
        <v>19.79</v>
      </c>
      <c r="H158" s="466" t="str">
        <f t="shared" si="10"/>
        <v>Metered</v>
      </c>
    </row>
    <row r="159" spans="1:8" x14ac:dyDescent="0.25">
      <c r="A159" s="432">
        <v>149</v>
      </c>
      <c r="B159" s="466">
        <f t="shared" si="8"/>
        <v>19.88</v>
      </c>
      <c r="C159" s="466">
        <f t="shared" si="8"/>
        <v>32.24</v>
      </c>
      <c r="D159" s="466">
        <f t="shared" si="8"/>
        <v>22.99</v>
      </c>
      <c r="E159" s="466">
        <f t="shared" si="8"/>
        <v>37.99</v>
      </c>
      <c r="F159" s="466">
        <f t="shared" si="8"/>
        <v>69.989999999999995</v>
      </c>
      <c r="G159" s="466">
        <f t="shared" si="9"/>
        <v>19.88</v>
      </c>
      <c r="H159" s="466" t="str">
        <f t="shared" si="10"/>
        <v>Metered</v>
      </c>
    </row>
    <row r="160" spans="1:8" x14ac:dyDescent="0.25">
      <c r="A160" s="432">
        <v>150</v>
      </c>
      <c r="B160" s="466">
        <f t="shared" si="8"/>
        <v>19.97</v>
      </c>
      <c r="C160" s="466">
        <f t="shared" si="8"/>
        <v>32.49</v>
      </c>
      <c r="D160" s="466">
        <f t="shared" si="8"/>
        <v>22.99</v>
      </c>
      <c r="E160" s="466">
        <f t="shared" si="8"/>
        <v>37.99</v>
      </c>
      <c r="F160" s="466">
        <f t="shared" si="8"/>
        <v>69.989999999999995</v>
      </c>
      <c r="G160" s="466">
        <f t="shared" si="9"/>
        <v>19.97</v>
      </c>
      <c r="H160" s="466" t="str">
        <f t="shared" si="10"/>
        <v>Metered</v>
      </c>
    </row>
    <row r="161" spans="1:8" x14ac:dyDescent="0.25">
      <c r="A161" s="432">
        <v>151</v>
      </c>
      <c r="B161" s="466">
        <f t="shared" si="8"/>
        <v>20.059999999999999</v>
      </c>
      <c r="C161" s="466">
        <f t="shared" si="8"/>
        <v>32.74</v>
      </c>
      <c r="D161" s="466">
        <f t="shared" si="8"/>
        <v>22.99</v>
      </c>
      <c r="E161" s="466">
        <f t="shared" si="8"/>
        <v>37.99</v>
      </c>
      <c r="F161" s="466">
        <f t="shared" si="8"/>
        <v>69.989999999999995</v>
      </c>
      <c r="G161" s="466">
        <f t="shared" si="9"/>
        <v>20.059999999999999</v>
      </c>
      <c r="H161" s="466" t="str">
        <f t="shared" si="10"/>
        <v>Metered</v>
      </c>
    </row>
    <row r="162" spans="1:8" x14ac:dyDescent="0.25">
      <c r="A162" s="432">
        <v>152</v>
      </c>
      <c r="B162" s="466">
        <f t="shared" si="8"/>
        <v>20.149999999999999</v>
      </c>
      <c r="C162" s="466">
        <f t="shared" si="8"/>
        <v>32.99</v>
      </c>
      <c r="D162" s="466">
        <f t="shared" si="8"/>
        <v>22.99</v>
      </c>
      <c r="E162" s="466">
        <f t="shared" si="8"/>
        <v>37.99</v>
      </c>
      <c r="F162" s="466">
        <f t="shared" si="8"/>
        <v>69.989999999999995</v>
      </c>
      <c r="G162" s="466">
        <f t="shared" si="9"/>
        <v>20.149999999999999</v>
      </c>
      <c r="H162" s="466" t="str">
        <f t="shared" si="10"/>
        <v>Metered</v>
      </c>
    </row>
    <row r="163" spans="1:8" x14ac:dyDescent="0.25">
      <c r="A163" s="432">
        <v>153</v>
      </c>
      <c r="B163" s="466">
        <f t="shared" si="8"/>
        <v>20.239999999999998</v>
      </c>
      <c r="C163" s="466">
        <f t="shared" si="8"/>
        <v>33.24</v>
      </c>
      <c r="D163" s="466">
        <f t="shared" si="8"/>
        <v>22.99</v>
      </c>
      <c r="E163" s="466">
        <f t="shared" si="8"/>
        <v>37.99</v>
      </c>
      <c r="F163" s="466">
        <f t="shared" si="8"/>
        <v>69.989999999999995</v>
      </c>
      <c r="G163" s="466">
        <f t="shared" si="9"/>
        <v>20.239999999999998</v>
      </c>
      <c r="H163" s="466" t="str">
        <f t="shared" si="10"/>
        <v>Metered</v>
      </c>
    </row>
    <row r="164" spans="1:8" x14ac:dyDescent="0.25">
      <c r="A164" s="432">
        <v>154</v>
      </c>
      <c r="B164" s="466">
        <f t="shared" si="8"/>
        <v>20.329999999999998</v>
      </c>
      <c r="C164" s="466">
        <f t="shared" si="8"/>
        <v>33.49</v>
      </c>
      <c r="D164" s="466">
        <f t="shared" si="8"/>
        <v>22.99</v>
      </c>
      <c r="E164" s="466">
        <f t="shared" si="8"/>
        <v>37.99</v>
      </c>
      <c r="F164" s="466">
        <f t="shared" si="8"/>
        <v>69.989999999999995</v>
      </c>
      <c r="G164" s="466">
        <f t="shared" si="9"/>
        <v>20.329999999999998</v>
      </c>
      <c r="H164" s="466" t="str">
        <f t="shared" si="10"/>
        <v>Metered</v>
      </c>
    </row>
    <row r="165" spans="1:8" x14ac:dyDescent="0.25">
      <c r="A165" s="432">
        <v>155</v>
      </c>
      <c r="B165" s="466">
        <f t="shared" si="8"/>
        <v>20.420000000000002</v>
      </c>
      <c r="C165" s="466">
        <f t="shared" si="8"/>
        <v>33.74</v>
      </c>
      <c r="D165" s="466">
        <f t="shared" si="8"/>
        <v>22.99</v>
      </c>
      <c r="E165" s="466">
        <f t="shared" si="8"/>
        <v>37.99</v>
      </c>
      <c r="F165" s="466">
        <f t="shared" si="8"/>
        <v>69.989999999999995</v>
      </c>
      <c r="G165" s="466">
        <f t="shared" si="9"/>
        <v>20.420000000000002</v>
      </c>
      <c r="H165" s="466" t="str">
        <f t="shared" si="10"/>
        <v>Metered</v>
      </c>
    </row>
    <row r="166" spans="1:8" x14ac:dyDescent="0.25">
      <c r="A166" s="432">
        <v>156</v>
      </c>
      <c r="B166" s="466">
        <f t="shared" si="8"/>
        <v>20.51</v>
      </c>
      <c r="C166" s="466">
        <f t="shared" si="8"/>
        <v>33.99</v>
      </c>
      <c r="D166" s="466">
        <f t="shared" si="8"/>
        <v>22.99</v>
      </c>
      <c r="E166" s="466">
        <f t="shared" si="8"/>
        <v>37.99</v>
      </c>
      <c r="F166" s="466">
        <f t="shared" si="8"/>
        <v>69.989999999999995</v>
      </c>
      <c r="G166" s="466">
        <f t="shared" si="9"/>
        <v>20.51</v>
      </c>
      <c r="H166" s="466" t="str">
        <f t="shared" si="10"/>
        <v>Metered</v>
      </c>
    </row>
    <row r="167" spans="1:8" x14ac:dyDescent="0.25">
      <c r="A167" s="432">
        <v>157</v>
      </c>
      <c r="B167" s="466">
        <f t="shared" si="8"/>
        <v>20.6</v>
      </c>
      <c r="C167" s="466">
        <f t="shared" si="8"/>
        <v>34.24</v>
      </c>
      <c r="D167" s="466">
        <f t="shared" si="8"/>
        <v>22.99</v>
      </c>
      <c r="E167" s="466">
        <f t="shared" si="8"/>
        <v>37.99</v>
      </c>
      <c r="F167" s="466">
        <f t="shared" si="8"/>
        <v>69.989999999999995</v>
      </c>
      <c r="G167" s="466">
        <f t="shared" si="9"/>
        <v>20.6</v>
      </c>
      <c r="H167" s="466" t="str">
        <f t="shared" si="10"/>
        <v>Metered</v>
      </c>
    </row>
    <row r="168" spans="1:8" x14ac:dyDescent="0.25">
      <c r="A168" s="432">
        <v>158</v>
      </c>
      <c r="B168" s="466">
        <f t="shared" si="8"/>
        <v>20.69</v>
      </c>
      <c r="C168" s="466">
        <f t="shared" si="8"/>
        <v>34.49</v>
      </c>
      <c r="D168" s="466">
        <f t="shared" si="8"/>
        <v>22.99</v>
      </c>
      <c r="E168" s="466">
        <f t="shared" si="8"/>
        <v>37.99</v>
      </c>
      <c r="F168" s="466">
        <f t="shared" si="8"/>
        <v>69.989999999999995</v>
      </c>
      <c r="G168" s="466">
        <f t="shared" si="9"/>
        <v>20.69</v>
      </c>
      <c r="H168" s="466" t="str">
        <f t="shared" si="10"/>
        <v>Metered</v>
      </c>
    </row>
    <row r="169" spans="1:8" x14ac:dyDescent="0.25">
      <c r="A169" s="432">
        <v>159</v>
      </c>
      <c r="B169" s="466">
        <f t="shared" si="8"/>
        <v>20.78</v>
      </c>
      <c r="C169" s="466">
        <f t="shared" si="8"/>
        <v>34.74</v>
      </c>
      <c r="D169" s="466">
        <f t="shared" si="8"/>
        <v>22.99</v>
      </c>
      <c r="E169" s="466">
        <f t="shared" si="8"/>
        <v>37.99</v>
      </c>
      <c r="F169" s="466">
        <f t="shared" si="8"/>
        <v>69.989999999999995</v>
      </c>
      <c r="G169" s="466">
        <f t="shared" si="9"/>
        <v>20.78</v>
      </c>
      <c r="H169" s="466" t="str">
        <f t="shared" si="10"/>
        <v>Metered</v>
      </c>
    </row>
    <row r="170" spans="1:8" x14ac:dyDescent="0.25">
      <c r="A170" s="432">
        <v>160</v>
      </c>
      <c r="B170" s="466">
        <f t="shared" si="8"/>
        <v>20.87</v>
      </c>
      <c r="C170" s="466">
        <f t="shared" si="8"/>
        <v>34.99</v>
      </c>
      <c r="D170" s="466">
        <f t="shared" si="8"/>
        <v>22.99</v>
      </c>
      <c r="E170" s="466">
        <f t="shared" si="8"/>
        <v>37.99</v>
      </c>
      <c r="F170" s="466">
        <f t="shared" si="8"/>
        <v>69.989999999999995</v>
      </c>
      <c r="G170" s="466">
        <f t="shared" si="9"/>
        <v>20.87</v>
      </c>
      <c r="H170" s="466" t="str">
        <f t="shared" si="10"/>
        <v>Metered</v>
      </c>
    </row>
    <row r="171" spans="1:8" x14ac:dyDescent="0.25">
      <c r="A171" s="432">
        <v>161</v>
      </c>
      <c r="B171" s="466">
        <f t="shared" si="8"/>
        <v>20.96</v>
      </c>
      <c r="C171" s="466">
        <f t="shared" si="8"/>
        <v>35.24</v>
      </c>
      <c r="D171" s="466">
        <f t="shared" si="8"/>
        <v>22.99</v>
      </c>
      <c r="E171" s="466">
        <f t="shared" si="8"/>
        <v>37.99</v>
      </c>
      <c r="F171" s="466">
        <f t="shared" si="8"/>
        <v>69.989999999999995</v>
      </c>
      <c r="G171" s="466">
        <f t="shared" si="9"/>
        <v>20.96</v>
      </c>
      <c r="H171" s="466" t="str">
        <f t="shared" si="10"/>
        <v>Metered</v>
      </c>
    </row>
    <row r="172" spans="1:8" x14ac:dyDescent="0.25">
      <c r="A172" s="432">
        <v>162</v>
      </c>
      <c r="B172" s="466">
        <f t="shared" si="8"/>
        <v>21.05</v>
      </c>
      <c r="C172" s="466">
        <f t="shared" si="8"/>
        <v>35.49</v>
      </c>
      <c r="D172" s="466">
        <f t="shared" si="8"/>
        <v>22.99</v>
      </c>
      <c r="E172" s="466">
        <f t="shared" si="8"/>
        <v>37.99</v>
      </c>
      <c r="F172" s="466">
        <f t="shared" si="8"/>
        <v>69.989999999999995</v>
      </c>
      <c r="G172" s="466">
        <f t="shared" si="9"/>
        <v>21.05</v>
      </c>
      <c r="H172" s="466" t="str">
        <f t="shared" si="10"/>
        <v>Metered</v>
      </c>
    </row>
    <row r="173" spans="1:8" x14ac:dyDescent="0.25">
      <c r="A173" s="432">
        <v>163</v>
      </c>
      <c r="B173" s="466">
        <f t="shared" si="8"/>
        <v>21.14</v>
      </c>
      <c r="C173" s="466">
        <f t="shared" si="8"/>
        <v>35.74</v>
      </c>
      <c r="D173" s="466">
        <f t="shared" si="8"/>
        <v>22.99</v>
      </c>
      <c r="E173" s="466">
        <f t="shared" si="8"/>
        <v>37.99</v>
      </c>
      <c r="F173" s="466">
        <f t="shared" si="8"/>
        <v>69.989999999999995</v>
      </c>
      <c r="G173" s="466">
        <f t="shared" si="9"/>
        <v>21.14</v>
      </c>
      <c r="H173" s="466" t="str">
        <f t="shared" si="10"/>
        <v>Metered</v>
      </c>
    </row>
    <row r="174" spans="1:8" x14ac:dyDescent="0.25">
      <c r="A174" s="432">
        <v>164</v>
      </c>
      <c r="B174" s="466">
        <f t="shared" si="8"/>
        <v>21.23</v>
      </c>
      <c r="C174" s="466">
        <f t="shared" si="8"/>
        <v>35.99</v>
      </c>
      <c r="D174" s="466">
        <f t="shared" si="8"/>
        <v>22.99</v>
      </c>
      <c r="E174" s="466">
        <f t="shared" si="8"/>
        <v>37.99</v>
      </c>
      <c r="F174" s="466">
        <f t="shared" si="8"/>
        <v>69.989999999999995</v>
      </c>
      <c r="G174" s="466">
        <f t="shared" si="9"/>
        <v>21.23</v>
      </c>
      <c r="H174" s="466" t="str">
        <f t="shared" si="10"/>
        <v>Metered</v>
      </c>
    </row>
    <row r="175" spans="1:8" x14ac:dyDescent="0.25">
      <c r="A175" s="432">
        <v>165</v>
      </c>
      <c r="B175" s="466">
        <f t="shared" si="8"/>
        <v>21.32</v>
      </c>
      <c r="C175" s="466">
        <f t="shared" si="8"/>
        <v>36.24</v>
      </c>
      <c r="D175" s="466">
        <f t="shared" si="8"/>
        <v>22.99</v>
      </c>
      <c r="E175" s="466">
        <f t="shared" si="8"/>
        <v>37.99</v>
      </c>
      <c r="F175" s="466">
        <f t="shared" si="8"/>
        <v>69.989999999999995</v>
      </c>
      <c r="G175" s="466">
        <f t="shared" si="9"/>
        <v>21.32</v>
      </c>
      <c r="H175" s="466" t="str">
        <f t="shared" si="10"/>
        <v>Metered</v>
      </c>
    </row>
    <row r="176" spans="1:8" x14ac:dyDescent="0.25">
      <c r="A176" s="432">
        <v>166</v>
      </c>
      <c r="B176" s="466">
        <f t="shared" si="8"/>
        <v>21.41</v>
      </c>
      <c r="C176" s="466">
        <f t="shared" si="8"/>
        <v>36.49</v>
      </c>
      <c r="D176" s="466">
        <f t="shared" si="8"/>
        <v>22.99</v>
      </c>
      <c r="E176" s="466">
        <f t="shared" si="8"/>
        <v>37.99</v>
      </c>
      <c r="F176" s="466">
        <f t="shared" si="8"/>
        <v>69.989999999999995</v>
      </c>
      <c r="G176" s="466">
        <f t="shared" si="9"/>
        <v>21.41</v>
      </c>
      <c r="H176" s="466" t="str">
        <f t="shared" si="10"/>
        <v>Metered</v>
      </c>
    </row>
    <row r="177" spans="1:8" x14ac:dyDescent="0.25">
      <c r="A177" s="432">
        <v>167</v>
      </c>
      <c r="B177" s="466">
        <f t="shared" ref="B177:F227" si="11">ROUND(B$6+IF($A177&gt;B$2,($A177-B$2)*B$7,0),2)</f>
        <v>21.5</v>
      </c>
      <c r="C177" s="466">
        <f t="shared" si="11"/>
        <v>36.74</v>
      </c>
      <c r="D177" s="466">
        <f t="shared" si="11"/>
        <v>22.99</v>
      </c>
      <c r="E177" s="466">
        <f t="shared" si="11"/>
        <v>37.99</v>
      </c>
      <c r="F177" s="466">
        <f t="shared" si="11"/>
        <v>69.989999999999995</v>
      </c>
      <c r="G177" s="466">
        <f t="shared" si="9"/>
        <v>21.5</v>
      </c>
      <c r="H177" s="466" t="str">
        <f t="shared" si="10"/>
        <v>Metered</v>
      </c>
    </row>
    <row r="178" spans="1:8" x14ac:dyDescent="0.25">
      <c r="A178" s="432">
        <v>168</v>
      </c>
      <c r="B178" s="466">
        <f t="shared" si="11"/>
        <v>21.59</v>
      </c>
      <c r="C178" s="466">
        <f t="shared" si="11"/>
        <v>36.99</v>
      </c>
      <c r="D178" s="466">
        <f t="shared" si="11"/>
        <v>22.99</v>
      </c>
      <c r="E178" s="466">
        <f t="shared" si="11"/>
        <v>37.99</v>
      </c>
      <c r="F178" s="466">
        <f t="shared" si="11"/>
        <v>69.989999999999995</v>
      </c>
      <c r="G178" s="466">
        <f t="shared" si="9"/>
        <v>21.59</v>
      </c>
      <c r="H178" s="466" t="str">
        <f t="shared" si="10"/>
        <v>Metered</v>
      </c>
    </row>
    <row r="179" spans="1:8" x14ac:dyDescent="0.25">
      <c r="A179" s="432">
        <v>169</v>
      </c>
      <c r="B179" s="466">
        <f t="shared" si="11"/>
        <v>21.68</v>
      </c>
      <c r="C179" s="466">
        <f t="shared" si="11"/>
        <v>37.24</v>
      </c>
      <c r="D179" s="466">
        <f t="shared" si="11"/>
        <v>22.99</v>
      </c>
      <c r="E179" s="466">
        <f t="shared" si="11"/>
        <v>37.99</v>
      </c>
      <c r="F179" s="466">
        <f t="shared" si="11"/>
        <v>69.989999999999995</v>
      </c>
      <c r="G179" s="466">
        <f t="shared" si="9"/>
        <v>21.68</v>
      </c>
      <c r="H179" s="466" t="str">
        <f t="shared" si="10"/>
        <v>Metered</v>
      </c>
    </row>
    <row r="180" spans="1:8" x14ac:dyDescent="0.25">
      <c r="A180" s="432">
        <v>170</v>
      </c>
      <c r="B180" s="466">
        <f t="shared" si="11"/>
        <v>21.77</v>
      </c>
      <c r="C180" s="466">
        <f t="shared" si="11"/>
        <v>37.49</v>
      </c>
      <c r="D180" s="466">
        <f t="shared" si="11"/>
        <v>22.99</v>
      </c>
      <c r="E180" s="466">
        <f t="shared" si="11"/>
        <v>37.99</v>
      </c>
      <c r="F180" s="466">
        <f t="shared" si="11"/>
        <v>69.989999999999995</v>
      </c>
      <c r="G180" s="466">
        <f t="shared" si="9"/>
        <v>21.77</v>
      </c>
      <c r="H180" s="466" t="str">
        <f t="shared" si="10"/>
        <v>Metered</v>
      </c>
    </row>
    <row r="181" spans="1:8" x14ac:dyDescent="0.25">
      <c r="A181" s="432">
        <v>171</v>
      </c>
      <c r="B181" s="466">
        <f t="shared" si="11"/>
        <v>21.86</v>
      </c>
      <c r="C181" s="466">
        <f t="shared" si="11"/>
        <v>37.74</v>
      </c>
      <c r="D181" s="466">
        <f t="shared" si="11"/>
        <v>22.99</v>
      </c>
      <c r="E181" s="466">
        <f t="shared" si="11"/>
        <v>37.99</v>
      </c>
      <c r="F181" s="466">
        <f t="shared" si="11"/>
        <v>69.989999999999995</v>
      </c>
      <c r="G181" s="466">
        <f t="shared" si="9"/>
        <v>21.86</v>
      </c>
      <c r="H181" s="466" t="str">
        <f t="shared" si="10"/>
        <v>Metered</v>
      </c>
    </row>
    <row r="182" spans="1:8" x14ac:dyDescent="0.25">
      <c r="A182" s="432">
        <v>172</v>
      </c>
      <c r="B182" s="466">
        <f t="shared" si="11"/>
        <v>21.95</v>
      </c>
      <c r="C182" s="466">
        <f t="shared" si="11"/>
        <v>37.99</v>
      </c>
      <c r="D182" s="466">
        <f t="shared" si="11"/>
        <v>22.99</v>
      </c>
      <c r="E182" s="466">
        <f t="shared" si="11"/>
        <v>37.99</v>
      </c>
      <c r="F182" s="466">
        <f t="shared" si="11"/>
        <v>69.989999999999995</v>
      </c>
      <c r="G182" s="466">
        <f t="shared" si="9"/>
        <v>21.95</v>
      </c>
      <c r="H182" s="466" t="str">
        <f t="shared" si="10"/>
        <v>Metered</v>
      </c>
    </row>
    <row r="183" spans="1:8" x14ac:dyDescent="0.25">
      <c r="A183" s="432">
        <v>173</v>
      </c>
      <c r="B183" s="466">
        <f t="shared" si="11"/>
        <v>22.04</v>
      </c>
      <c r="C183" s="466">
        <f t="shared" si="11"/>
        <v>38.24</v>
      </c>
      <c r="D183" s="466">
        <f t="shared" si="11"/>
        <v>22.99</v>
      </c>
      <c r="E183" s="466">
        <f t="shared" si="11"/>
        <v>37.99</v>
      </c>
      <c r="F183" s="466">
        <f t="shared" si="11"/>
        <v>69.989999999999995</v>
      </c>
      <c r="G183" s="466">
        <f t="shared" si="9"/>
        <v>22.04</v>
      </c>
      <c r="H183" s="466" t="str">
        <f t="shared" si="10"/>
        <v>Metered</v>
      </c>
    </row>
    <row r="184" spans="1:8" x14ac:dyDescent="0.25">
      <c r="A184" s="432">
        <v>174</v>
      </c>
      <c r="B184" s="466">
        <f t="shared" si="11"/>
        <v>22.13</v>
      </c>
      <c r="C184" s="466">
        <f t="shared" si="11"/>
        <v>38.49</v>
      </c>
      <c r="D184" s="466">
        <f t="shared" si="11"/>
        <v>22.99</v>
      </c>
      <c r="E184" s="466">
        <f t="shared" si="11"/>
        <v>37.99</v>
      </c>
      <c r="F184" s="466">
        <f t="shared" si="11"/>
        <v>69.989999999999995</v>
      </c>
      <c r="G184" s="466">
        <f t="shared" si="9"/>
        <v>22.13</v>
      </c>
      <c r="H184" s="466" t="str">
        <f t="shared" si="10"/>
        <v>Metered</v>
      </c>
    </row>
    <row r="185" spans="1:8" x14ac:dyDescent="0.25">
      <c r="A185" s="432">
        <v>175</v>
      </c>
      <c r="B185" s="466">
        <f t="shared" si="11"/>
        <v>22.22</v>
      </c>
      <c r="C185" s="466">
        <f t="shared" si="11"/>
        <v>38.74</v>
      </c>
      <c r="D185" s="466">
        <f t="shared" si="11"/>
        <v>22.99</v>
      </c>
      <c r="E185" s="466">
        <f t="shared" si="11"/>
        <v>37.99</v>
      </c>
      <c r="F185" s="466">
        <f t="shared" si="11"/>
        <v>69.989999999999995</v>
      </c>
      <c r="G185" s="466">
        <f t="shared" si="9"/>
        <v>22.22</v>
      </c>
      <c r="H185" s="466" t="str">
        <f t="shared" si="10"/>
        <v>Metered</v>
      </c>
    </row>
    <row r="186" spans="1:8" x14ac:dyDescent="0.25">
      <c r="A186" s="432">
        <v>176</v>
      </c>
      <c r="B186" s="466">
        <f t="shared" si="11"/>
        <v>22.31</v>
      </c>
      <c r="C186" s="466">
        <f t="shared" si="11"/>
        <v>38.99</v>
      </c>
      <c r="D186" s="466">
        <f t="shared" si="11"/>
        <v>22.99</v>
      </c>
      <c r="E186" s="466">
        <f t="shared" si="11"/>
        <v>37.99</v>
      </c>
      <c r="F186" s="466">
        <f t="shared" si="11"/>
        <v>69.989999999999995</v>
      </c>
      <c r="G186" s="466">
        <f t="shared" si="9"/>
        <v>22.31</v>
      </c>
      <c r="H186" s="466" t="str">
        <f t="shared" si="10"/>
        <v>Metered</v>
      </c>
    </row>
    <row r="187" spans="1:8" x14ac:dyDescent="0.25">
      <c r="A187" s="432">
        <v>177</v>
      </c>
      <c r="B187" s="466">
        <f t="shared" si="11"/>
        <v>22.4</v>
      </c>
      <c r="C187" s="466">
        <f t="shared" si="11"/>
        <v>39.24</v>
      </c>
      <c r="D187" s="466">
        <f t="shared" si="11"/>
        <v>22.99</v>
      </c>
      <c r="E187" s="466">
        <f t="shared" si="11"/>
        <v>37.99</v>
      </c>
      <c r="F187" s="466">
        <f t="shared" si="11"/>
        <v>69.989999999999995</v>
      </c>
      <c r="G187" s="466">
        <f t="shared" si="9"/>
        <v>22.4</v>
      </c>
      <c r="H187" s="466" t="str">
        <f t="shared" si="10"/>
        <v>Metered</v>
      </c>
    </row>
    <row r="188" spans="1:8" x14ac:dyDescent="0.25">
      <c r="A188" s="432">
        <v>178</v>
      </c>
      <c r="B188" s="466">
        <f t="shared" si="11"/>
        <v>22.49</v>
      </c>
      <c r="C188" s="466">
        <f t="shared" si="11"/>
        <v>39.49</v>
      </c>
      <c r="D188" s="466">
        <f t="shared" si="11"/>
        <v>22.99</v>
      </c>
      <c r="E188" s="466">
        <f t="shared" si="11"/>
        <v>37.99</v>
      </c>
      <c r="F188" s="466">
        <f t="shared" si="11"/>
        <v>69.989999999999995</v>
      </c>
      <c r="G188" s="466">
        <f t="shared" si="9"/>
        <v>22.49</v>
      </c>
      <c r="H188" s="466" t="str">
        <f t="shared" si="10"/>
        <v>Metered</v>
      </c>
    </row>
    <row r="189" spans="1:8" x14ac:dyDescent="0.25">
      <c r="A189" s="432">
        <v>179</v>
      </c>
      <c r="B189" s="466">
        <f t="shared" si="11"/>
        <v>22.58</v>
      </c>
      <c r="C189" s="466">
        <f t="shared" si="11"/>
        <v>39.74</v>
      </c>
      <c r="D189" s="466">
        <f t="shared" si="11"/>
        <v>22.99</v>
      </c>
      <c r="E189" s="466">
        <f t="shared" si="11"/>
        <v>37.99</v>
      </c>
      <c r="F189" s="466">
        <f t="shared" si="11"/>
        <v>69.989999999999995</v>
      </c>
      <c r="G189" s="466">
        <f t="shared" si="9"/>
        <v>22.58</v>
      </c>
      <c r="H189" s="466" t="str">
        <f t="shared" si="10"/>
        <v>Metered</v>
      </c>
    </row>
    <row r="190" spans="1:8" x14ac:dyDescent="0.25">
      <c r="A190" s="432">
        <v>180</v>
      </c>
      <c r="B190" s="466">
        <f t="shared" si="11"/>
        <v>22.67</v>
      </c>
      <c r="C190" s="466">
        <f t="shared" si="11"/>
        <v>39.99</v>
      </c>
      <c r="D190" s="466">
        <f t="shared" si="11"/>
        <v>22.99</v>
      </c>
      <c r="E190" s="466">
        <f t="shared" si="11"/>
        <v>37.99</v>
      </c>
      <c r="F190" s="466">
        <f t="shared" si="11"/>
        <v>69.989999999999995</v>
      </c>
      <c r="G190" s="466">
        <f t="shared" si="9"/>
        <v>22.67</v>
      </c>
      <c r="H190" s="466" t="str">
        <f t="shared" si="10"/>
        <v>Metered</v>
      </c>
    </row>
    <row r="191" spans="1:8" x14ac:dyDescent="0.25">
      <c r="A191" s="432">
        <v>181</v>
      </c>
      <c r="B191" s="466">
        <f t="shared" si="11"/>
        <v>22.76</v>
      </c>
      <c r="C191" s="466">
        <f t="shared" si="11"/>
        <v>40.24</v>
      </c>
      <c r="D191" s="466">
        <f t="shared" si="11"/>
        <v>22.99</v>
      </c>
      <c r="E191" s="466">
        <f t="shared" si="11"/>
        <v>37.99</v>
      </c>
      <c r="F191" s="466">
        <f t="shared" si="11"/>
        <v>69.989999999999995</v>
      </c>
      <c r="G191" s="466">
        <f t="shared" si="9"/>
        <v>22.76</v>
      </c>
      <c r="H191" s="466" t="str">
        <f t="shared" si="10"/>
        <v>Metered</v>
      </c>
    </row>
    <row r="192" spans="1:8" x14ac:dyDescent="0.25">
      <c r="A192" s="432">
        <v>182</v>
      </c>
      <c r="B192" s="466">
        <f t="shared" si="11"/>
        <v>22.85</v>
      </c>
      <c r="C192" s="466">
        <f t="shared" si="11"/>
        <v>40.49</v>
      </c>
      <c r="D192" s="466">
        <f t="shared" si="11"/>
        <v>22.99</v>
      </c>
      <c r="E192" s="466">
        <f t="shared" si="11"/>
        <v>37.99</v>
      </c>
      <c r="F192" s="466">
        <f t="shared" si="11"/>
        <v>69.989999999999995</v>
      </c>
      <c r="G192" s="466">
        <f t="shared" si="9"/>
        <v>22.85</v>
      </c>
      <c r="H192" s="466" t="str">
        <f t="shared" si="10"/>
        <v>Metered</v>
      </c>
    </row>
    <row r="193" spans="1:8" x14ac:dyDescent="0.25">
      <c r="A193" s="432">
        <v>183</v>
      </c>
      <c r="B193" s="466">
        <f t="shared" si="11"/>
        <v>22.94</v>
      </c>
      <c r="C193" s="466">
        <f t="shared" si="11"/>
        <v>40.74</v>
      </c>
      <c r="D193" s="466">
        <f t="shared" si="11"/>
        <v>22.99</v>
      </c>
      <c r="E193" s="466">
        <f t="shared" si="11"/>
        <v>37.99</v>
      </c>
      <c r="F193" s="466">
        <f t="shared" si="11"/>
        <v>69.989999999999995</v>
      </c>
      <c r="G193" s="466">
        <f t="shared" si="9"/>
        <v>22.94</v>
      </c>
      <c r="H193" s="466" t="str">
        <f t="shared" si="10"/>
        <v>Metered</v>
      </c>
    </row>
    <row r="194" spans="1:8" x14ac:dyDescent="0.25">
      <c r="A194" s="432">
        <v>184</v>
      </c>
      <c r="B194" s="466">
        <f t="shared" si="11"/>
        <v>23.03</v>
      </c>
      <c r="C194" s="466">
        <f t="shared" si="11"/>
        <v>40.99</v>
      </c>
      <c r="D194" s="466">
        <f t="shared" si="11"/>
        <v>22.99</v>
      </c>
      <c r="E194" s="466">
        <f t="shared" si="11"/>
        <v>37.99</v>
      </c>
      <c r="F194" s="466">
        <f t="shared" si="11"/>
        <v>69.989999999999995</v>
      </c>
      <c r="G194" s="466">
        <f t="shared" si="9"/>
        <v>22.99</v>
      </c>
      <c r="H194" s="466" t="str">
        <f t="shared" si="10"/>
        <v>Pooled 400</v>
      </c>
    </row>
    <row r="195" spans="1:8" x14ac:dyDescent="0.25">
      <c r="A195" s="432">
        <v>185</v>
      </c>
      <c r="B195" s="466">
        <f t="shared" si="11"/>
        <v>23.12</v>
      </c>
      <c r="C195" s="466">
        <f t="shared" si="11"/>
        <v>41.24</v>
      </c>
      <c r="D195" s="466">
        <f t="shared" si="11"/>
        <v>22.99</v>
      </c>
      <c r="E195" s="466">
        <f t="shared" si="11"/>
        <v>37.99</v>
      </c>
      <c r="F195" s="466">
        <f t="shared" si="11"/>
        <v>69.989999999999995</v>
      </c>
      <c r="G195" s="466">
        <f t="shared" si="9"/>
        <v>22.99</v>
      </c>
      <c r="H195" s="466" t="str">
        <f t="shared" si="10"/>
        <v>Pooled 400</v>
      </c>
    </row>
    <row r="196" spans="1:8" x14ac:dyDescent="0.25">
      <c r="A196" s="432">
        <v>186</v>
      </c>
      <c r="B196" s="466">
        <f t="shared" si="11"/>
        <v>23.21</v>
      </c>
      <c r="C196" s="466">
        <f t="shared" si="11"/>
        <v>41.49</v>
      </c>
      <c r="D196" s="466">
        <f t="shared" si="11"/>
        <v>22.99</v>
      </c>
      <c r="E196" s="466">
        <f t="shared" si="11"/>
        <v>37.99</v>
      </c>
      <c r="F196" s="466">
        <f t="shared" si="11"/>
        <v>69.989999999999995</v>
      </c>
      <c r="G196" s="466">
        <f t="shared" si="9"/>
        <v>22.99</v>
      </c>
      <c r="H196" s="466" t="str">
        <f t="shared" si="10"/>
        <v>Pooled 400</v>
      </c>
    </row>
    <row r="197" spans="1:8" x14ac:dyDescent="0.25">
      <c r="A197" s="432">
        <v>187</v>
      </c>
      <c r="B197" s="466">
        <f t="shared" si="11"/>
        <v>23.3</v>
      </c>
      <c r="C197" s="466">
        <f t="shared" si="11"/>
        <v>41.74</v>
      </c>
      <c r="D197" s="466">
        <f t="shared" si="11"/>
        <v>22.99</v>
      </c>
      <c r="E197" s="466">
        <f t="shared" si="11"/>
        <v>37.99</v>
      </c>
      <c r="F197" s="466">
        <f t="shared" si="11"/>
        <v>69.989999999999995</v>
      </c>
      <c r="G197" s="466">
        <f t="shared" si="9"/>
        <v>22.99</v>
      </c>
      <c r="H197" s="466" t="str">
        <f t="shared" si="10"/>
        <v>Pooled 400</v>
      </c>
    </row>
    <row r="198" spans="1:8" x14ac:dyDescent="0.25">
      <c r="A198" s="432">
        <v>188</v>
      </c>
      <c r="B198" s="466">
        <f t="shared" si="11"/>
        <v>23.39</v>
      </c>
      <c r="C198" s="466">
        <f t="shared" si="11"/>
        <v>41.99</v>
      </c>
      <c r="D198" s="466">
        <f t="shared" si="11"/>
        <v>22.99</v>
      </c>
      <c r="E198" s="466">
        <f t="shared" si="11"/>
        <v>37.99</v>
      </c>
      <c r="F198" s="466">
        <f t="shared" si="11"/>
        <v>69.989999999999995</v>
      </c>
      <c r="G198" s="466">
        <f t="shared" si="9"/>
        <v>22.99</v>
      </c>
      <c r="H198" s="466" t="str">
        <f t="shared" si="10"/>
        <v>Pooled 400</v>
      </c>
    </row>
    <row r="199" spans="1:8" x14ac:dyDescent="0.25">
      <c r="A199" s="432">
        <v>189</v>
      </c>
      <c r="B199" s="466">
        <f t="shared" si="11"/>
        <v>23.48</v>
      </c>
      <c r="C199" s="466">
        <f t="shared" si="11"/>
        <v>42.24</v>
      </c>
      <c r="D199" s="466">
        <f t="shared" si="11"/>
        <v>22.99</v>
      </c>
      <c r="E199" s="466">
        <f t="shared" si="11"/>
        <v>37.99</v>
      </c>
      <c r="F199" s="466">
        <f t="shared" si="11"/>
        <v>69.989999999999995</v>
      </c>
      <c r="G199" s="466">
        <f t="shared" si="9"/>
        <v>22.99</v>
      </c>
      <c r="H199" s="466" t="str">
        <f t="shared" si="10"/>
        <v>Pooled 400</v>
      </c>
    </row>
    <row r="200" spans="1:8" x14ac:dyDescent="0.25">
      <c r="A200" s="432">
        <v>190</v>
      </c>
      <c r="B200" s="466">
        <f t="shared" si="11"/>
        <v>23.57</v>
      </c>
      <c r="C200" s="466">
        <f t="shared" si="11"/>
        <v>42.49</v>
      </c>
      <c r="D200" s="466">
        <f t="shared" si="11"/>
        <v>22.99</v>
      </c>
      <c r="E200" s="466">
        <f t="shared" si="11"/>
        <v>37.99</v>
      </c>
      <c r="F200" s="466">
        <f t="shared" si="11"/>
        <v>69.989999999999995</v>
      </c>
      <c r="G200" s="466">
        <f t="shared" si="9"/>
        <v>22.99</v>
      </c>
      <c r="H200" s="466" t="str">
        <f t="shared" si="10"/>
        <v>Pooled 400</v>
      </c>
    </row>
    <row r="201" spans="1:8" x14ac:dyDescent="0.25">
      <c r="A201" s="432">
        <v>191</v>
      </c>
      <c r="B201" s="466">
        <f t="shared" si="11"/>
        <v>23.66</v>
      </c>
      <c r="C201" s="466">
        <f t="shared" si="11"/>
        <v>42.74</v>
      </c>
      <c r="D201" s="466">
        <f t="shared" si="11"/>
        <v>22.99</v>
      </c>
      <c r="E201" s="466">
        <f t="shared" si="11"/>
        <v>37.99</v>
      </c>
      <c r="F201" s="466">
        <f t="shared" si="11"/>
        <v>69.989999999999995</v>
      </c>
      <c r="G201" s="466">
        <f t="shared" si="9"/>
        <v>22.99</v>
      </c>
      <c r="H201" s="466" t="str">
        <f t="shared" si="10"/>
        <v>Pooled 400</v>
      </c>
    </row>
    <row r="202" spans="1:8" x14ac:dyDescent="0.25">
      <c r="A202" s="432">
        <v>192</v>
      </c>
      <c r="B202" s="466">
        <f t="shared" si="11"/>
        <v>23.75</v>
      </c>
      <c r="C202" s="466">
        <f t="shared" si="11"/>
        <v>42.99</v>
      </c>
      <c r="D202" s="466">
        <f t="shared" si="11"/>
        <v>22.99</v>
      </c>
      <c r="E202" s="466">
        <f t="shared" si="11"/>
        <v>37.99</v>
      </c>
      <c r="F202" s="466">
        <f t="shared" si="11"/>
        <v>69.989999999999995</v>
      </c>
      <c r="G202" s="466">
        <f t="shared" si="9"/>
        <v>22.99</v>
      </c>
      <c r="H202" s="466" t="str">
        <f t="shared" si="10"/>
        <v>Pooled 400</v>
      </c>
    </row>
    <row r="203" spans="1:8" x14ac:dyDescent="0.25">
      <c r="A203" s="432">
        <v>193</v>
      </c>
      <c r="B203" s="466">
        <f t="shared" si="11"/>
        <v>23.84</v>
      </c>
      <c r="C203" s="466">
        <f t="shared" si="11"/>
        <v>43.24</v>
      </c>
      <c r="D203" s="466">
        <f t="shared" si="11"/>
        <v>22.99</v>
      </c>
      <c r="E203" s="466">
        <f t="shared" si="11"/>
        <v>37.99</v>
      </c>
      <c r="F203" s="466">
        <f t="shared" si="11"/>
        <v>69.989999999999995</v>
      </c>
      <c r="G203" s="466">
        <f t="shared" si="9"/>
        <v>22.99</v>
      </c>
      <c r="H203" s="466" t="str">
        <f t="shared" si="10"/>
        <v>Pooled 400</v>
      </c>
    </row>
    <row r="204" spans="1:8" x14ac:dyDescent="0.25">
      <c r="A204" s="432">
        <v>194</v>
      </c>
      <c r="B204" s="466">
        <f t="shared" si="11"/>
        <v>23.93</v>
      </c>
      <c r="C204" s="466">
        <f t="shared" si="11"/>
        <v>43.49</v>
      </c>
      <c r="D204" s="466">
        <f t="shared" si="11"/>
        <v>22.99</v>
      </c>
      <c r="E204" s="466">
        <f t="shared" si="11"/>
        <v>37.99</v>
      </c>
      <c r="F204" s="466">
        <f t="shared" si="11"/>
        <v>69.989999999999995</v>
      </c>
      <c r="G204" s="466">
        <f t="shared" ref="G204:G267" si="12">MIN(B204:F204)</f>
        <v>22.99</v>
      </c>
      <c r="H204" s="466" t="str">
        <f t="shared" ref="H204:H267" si="13">IF(G204=F204,"Unlimited",IF(G204=E204,"Pooled 900",IF(G204=D204,"Pooled 400",IF(G204=C204,"Pooled 100",IF(G204=B204,"Metered","")))))</f>
        <v>Pooled 400</v>
      </c>
    </row>
    <row r="205" spans="1:8" x14ac:dyDescent="0.25">
      <c r="A205" s="432">
        <v>195</v>
      </c>
      <c r="B205" s="466">
        <f t="shared" si="11"/>
        <v>24.02</v>
      </c>
      <c r="C205" s="466">
        <f t="shared" si="11"/>
        <v>43.74</v>
      </c>
      <c r="D205" s="466">
        <f t="shared" si="11"/>
        <v>22.99</v>
      </c>
      <c r="E205" s="466">
        <f t="shared" si="11"/>
        <v>37.99</v>
      </c>
      <c r="F205" s="466">
        <f t="shared" si="11"/>
        <v>69.989999999999995</v>
      </c>
      <c r="G205" s="466">
        <f t="shared" si="12"/>
        <v>22.99</v>
      </c>
      <c r="H205" s="466" t="str">
        <f t="shared" si="13"/>
        <v>Pooled 400</v>
      </c>
    </row>
    <row r="206" spans="1:8" x14ac:dyDescent="0.25">
      <c r="A206" s="432">
        <v>196</v>
      </c>
      <c r="B206" s="466">
        <f t="shared" si="11"/>
        <v>24.11</v>
      </c>
      <c r="C206" s="466">
        <f t="shared" si="11"/>
        <v>43.99</v>
      </c>
      <c r="D206" s="466">
        <f t="shared" si="11"/>
        <v>22.99</v>
      </c>
      <c r="E206" s="466">
        <f t="shared" si="11"/>
        <v>37.99</v>
      </c>
      <c r="F206" s="466">
        <f t="shared" si="11"/>
        <v>69.989999999999995</v>
      </c>
      <c r="G206" s="466">
        <f t="shared" si="12"/>
        <v>22.99</v>
      </c>
      <c r="H206" s="466" t="str">
        <f t="shared" si="13"/>
        <v>Pooled 400</v>
      </c>
    </row>
    <row r="207" spans="1:8" x14ac:dyDescent="0.25">
      <c r="A207" s="432">
        <v>197</v>
      </c>
      <c r="B207" s="466">
        <f t="shared" si="11"/>
        <v>24.2</v>
      </c>
      <c r="C207" s="466">
        <f t="shared" si="11"/>
        <v>44.24</v>
      </c>
      <c r="D207" s="466">
        <f t="shared" si="11"/>
        <v>22.99</v>
      </c>
      <c r="E207" s="466">
        <f t="shared" si="11"/>
        <v>37.99</v>
      </c>
      <c r="F207" s="466">
        <f t="shared" si="11"/>
        <v>69.989999999999995</v>
      </c>
      <c r="G207" s="466">
        <f t="shared" si="12"/>
        <v>22.99</v>
      </c>
      <c r="H207" s="466" t="str">
        <f t="shared" si="13"/>
        <v>Pooled 400</v>
      </c>
    </row>
    <row r="208" spans="1:8" x14ac:dyDescent="0.25">
      <c r="A208" s="432">
        <v>198</v>
      </c>
      <c r="B208" s="466">
        <f t="shared" si="11"/>
        <v>24.29</v>
      </c>
      <c r="C208" s="466">
        <f t="shared" si="11"/>
        <v>44.49</v>
      </c>
      <c r="D208" s="466">
        <f t="shared" si="11"/>
        <v>22.99</v>
      </c>
      <c r="E208" s="466">
        <f t="shared" si="11"/>
        <v>37.99</v>
      </c>
      <c r="F208" s="466">
        <f t="shared" si="11"/>
        <v>69.989999999999995</v>
      </c>
      <c r="G208" s="466">
        <f t="shared" si="12"/>
        <v>22.99</v>
      </c>
      <c r="H208" s="466" t="str">
        <f t="shared" si="13"/>
        <v>Pooled 400</v>
      </c>
    </row>
    <row r="209" spans="1:8" x14ac:dyDescent="0.25">
      <c r="A209" s="432">
        <v>199</v>
      </c>
      <c r="B209" s="466">
        <f t="shared" si="11"/>
        <v>24.38</v>
      </c>
      <c r="C209" s="466">
        <f t="shared" si="11"/>
        <v>44.74</v>
      </c>
      <c r="D209" s="466">
        <f t="shared" si="11"/>
        <v>22.99</v>
      </c>
      <c r="E209" s="466">
        <f t="shared" si="11"/>
        <v>37.99</v>
      </c>
      <c r="F209" s="466">
        <f t="shared" si="11"/>
        <v>69.989999999999995</v>
      </c>
      <c r="G209" s="466">
        <f t="shared" si="12"/>
        <v>22.99</v>
      </c>
      <c r="H209" s="466" t="str">
        <f t="shared" si="13"/>
        <v>Pooled 400</v>
      </c>
    </row>
    <row r="210" spans="1:8" x14ac:dyDescent="0.25">
      <c r="A210" s="432">
        <v>200</v>
      </c>
      <c r="B210" s="466">
        <f t="shared" si="11"/>
        <v>24.47</v>
      </c>
      <c r="C210" s="466">
        <f t="shared" si="11"/>
        <v>44.99</v>
      </c>
      <c r="D210" s="466">
        <f t="shared" si="11"/>
        <v>22.99</v>
      </c>
      <c r="E210" s="466">
        <f t="shared" si="11"/>
        <v>37.99</v>
      </c>
      <c r="F210" s="466">
        <f t="shared" si="11"/>
        <v>69.989999999999995</v>
      </c>
      <c r="G210" s="466">
        <f t="shared" si="12"/>
        <v>22.99</v>
      </c>
      <c r="H210" s="466" t="str">
        <f t="shared" si="13"/>
        <v>Pooled 400</v>
      </c>
    </row>
    <row r="211" spans="1:8" x14ac:dyDescent="0.25">
      <c r="A211" s="432">
        <v>201</v>
      </c>
      <c r="B211" s="466">
        <f t="shared" si="11"/>
        <v>24.56</v>
      </c>
      <c r="C211" s="466">
        <f t="shared" si="11"/>
        <v>45.24</v>
      </c>
      <c r="D211" s="466">
        <f t="shared" si="11"/>
        <v>22.99</v>
      </c>
      <c r="E211" s="466">
        <f t="shared" si="11"/>
        <v>37.99</v>
      </c>
      <c r="F211" s="466">
        <f t="shared" si="11"/>
        <v>69.989999999999995</v>
      </c>
      <c r="G211" s="466">
        <f t="shared" si="12"/>
        <v>22.99</v>
      </c>
      <c r="H211" s="466" t="str">
        <f t="shared" si="13"/>
        <v>Pooled 400</v>
      </c>
    </row>
    <row r="212" spans="1:8" x14ac:dyDescent="0.25">
      <c r="A212" s="432">
        <v>202</v>
      </c>
      <c r="B212" s="466">
        <f t="shared" si="11"/>
        <v>24.65</v>
      </c>
      <c r="C212" s="466">
        <f t="shared" si="11"/>
        <v>45.49</v>
      </c>
      <c r="D212" s="466">
        <f t="shared" si="11"/>
        <v>22.99</v>
      </c>
      <c r="E212" s="466">
        <f t="shared" si="11"/>
        <v>37.99</v>
      </c>
      <c r="F212" s="466">
        <f t="shared" si="11"/>
        <v>69.989999999999995</v>
      </c>
      <c r="G212" s="466">
        <f t="shared" si="12"/>
        <v>22.99</v>
      </c>
      <c r="H212" s="466" t="str">
        <f t="shared" si="13"/>
        <v>Pooled 400</v>
      </c>
    </row>
    <row r="213" spans="1:8" x14ac:dyDescent="0.25">
      <c r="A213" s="432">
        <v>203</v>
      </c>
      <c r="B213" s="466">
        <f t="shared" si="11"/>
        <v>24.74</v>
      </c>
      <c r="C213" s="466">
        <f t="shared" si="11"/>
        <v>45.74</v>
      </c>
      <c r="D213" s="466">
        <f t="shared" si="11"/>
        <v>22.99</v>
      </c>
      <c r="E213" s="466">
        <f t="shared" si="11"/>
        <v>37.99</v>
      </c>
      <c r="F213" s="466">
        <f t="shared" si="11"/>
        <v>69.989999999999995</v>
      </c>
      <c r="G213" s="466">
        <f t="shared" si="12"/>
        <v>22.99</v>
      </c>
      <c r="H213" s="466" t="str">
        <f t="shared" si="13"/>
        <v>Pooled 400</v>
      </c>
    </row>
    <row r="214" spans="1:8" x14ac:dyDescent="0.25">
      <c r="A214" s="432">
        <v>204</v>
      </c>
      <c r="B214" s="466">
        <f t="shared" si="11"/>
        <v>24.83</v>
      </c>
      <c r="C214" s="466">
        <f t="shared" si="11"/>
        <v>45.99</v>
      </c>
      <c r="D214" s="466">
        <f t="shared" si="11"/>
        <v>22.99</v>
      </c>
      <c r="E214" s="466">
        <f t="shared" si="11"/>
        <v>37.99</v>
      </c>
      <c r="F214" s="466">
        <f t="shared" si="11"/>
        <v>69.989999999999995</v>
      </c>
      <c r="G214" s="466">
        <f t="shared" si="12"/>
        <v>22.99</v>
      </c>
      <c r="H214" s="466" t="str">
        <f t="shared" si="13"/>
        <v>Pooled 400</v>
      </c>
    </row>
    <row r="215" spans="1:8" x14ac:dyDescent="0.25">
      <c r="A215" s="432">
        <v>205</v>
      </c>
      <c r="B215" s="466">
        <f t="shared" si="11"/>
        <v>24.92</v>
      </c>
      <c r="C215" s="466">
        <f t="shared" si="11"/>
        <v>46.24</v>
      </c>
      <c r="D215" s="466">
        <f t="shared" si="11"/>
        <v>22.99</v>
      </c>
      <c r="E215" s="466">
        <f t="shared" si="11"/>
        <v>37.99</v>
      </c>
      <c r="F215" s="466">
        <f t="shared" si="11"/>
        <v>69.989999999999995</v>
      </c>
      <c r="G215" s="466">
        <f t="shared" si="12"/>
        <v>22.99</v>
      </c>
      <c r="H215" s="466" t="str">
        <f t="shared" si="13"/>
        <v>Pooled 400</v>
      </c>
    </row>
    <row r="216" spans="1:8" x14ac:dyDescent="0.25">
      <c r="A216" s="432">
        <v>206</v>
      </c>
      <c r="B216" s="466">
        <f t="shared" si="11"/>
        <v>25.01</v>
      </c>
      <c r="C216" s="466">
        <f t="shared" si="11"/>
        <v>46.49</v>
      </c>
      <c r="D216" s="466">
        <f t="shared" si="11"/>
        <v>22.99</v>
      </c>
      <c r="E216" s="466">
        <f t="shared" si="11"/>
        <v>37.99</v>
      </c>
      <c r="F216" s="466">
        <f t="shared" si="11"/>
        <v>69.989999999999995</v>
      </c>
      <c r="G216" s="466">
        <f t="shared" si="12"/>
        <v>22.99</v>
      </c>
      <c r="H216" s="466" t="str">
        <f t="shared" si="13"/>
        <v>Pooled 400</v>
      </c>
    </row>
    <row r="217" spans="1:8" x14ac:dyDescent="0.25">
      <c r="A217" s="432">
        <v>207</v>
      </c>
      <c r="B217" s="466">
        <f t="shared" si="11"/>
        <v>25.1</v>
      </c>
      <c r="C217" s="466">
        <f t="shared" si="11"/>
        <v>46.74</v>
      </c>
      <c r="D217" s="466">
        <f t="shared" si="11"/>
        <v>22.99</v>
      </c>
      <c r="E217" s="466">
        <f t="shared" si="11"/>
        <v>37.99</v>
      </c>
      <c r="F217" s="466">
        <f t="shared" si="11"/>
        <v>69.989999999999995</v>
      </c>
      <c r="G217" s="466">
        <f t="shared" si="12"/>
        <v>22.99</v>
      </c>
      <c r="H217" s="466" t="str">
        <f t="shared" si="13"/>
        <v>Pooled 400</v>
      </c>
    </row>
    <row r="218" spans="1:8" x14ac:dyDescent="0.25">
      <c r="A218" s="432">
        <v>208</v>
      </c>
      <c r="B218" s="466">
        <f t="shared" si="11"/>
        <v>25.19</v>
      </c>
      <c r="C218" s="466">
        <f t="shared" si="11"/>
        <v>46.99</v>
      </c>
      <c r="D218" s="466">
        <f t="shared" si="11"/>
        <v>22.99</v>
      </c>
      <c r="E218" s="466">
        <f t="shared" si="11"/>
        <v>37.99</v>
      </c>
      <c r="F218" s="466">
        <f t="shared" si="11"/>
        <v>69.989999999999995</v>
      </c>
      <c r="G218" s="466">
        <f t="shared" si="12"/>
        <v>22.99</v>
      </c>
      <c r="H218" s="466" t="str">
        <f t="shared" si="13"/>
        <v>Pooled 400</v>
      </c>
    </row>
    <row r="219" spans="1:8" x14ac:dyDescent="0.25">
      <c r="A219" s="432">
        <v>209</v>
      </c>
      <c r="B219" s="466">
        <f t="shared" si="11"/>
        <v>25.28</v>
      </c>
      <c r="C219" s="466">
        <f t="shared" si="11"/>
        <v>47.24</v>
      </c>
      <c r="D219" s="466">
        <f t="shared" si="11"/>
        <v>22.99</v>
      </c>
      <c r="E219" s="466">
        <f t="shared" si="11"/>
        <v>37.99</v>
      </c>
      <c r="F219" s="466">
        <f t="shared" si="11"/>
        <v>69.989999999999995</v>
      </c>
      <c r="G219" s="466">
        <f t="shared" si="12"/>
        <v>22.99</v>
      </c>
      <c r="H219" s="466" t="str">
        <f t="shared" si="13"/>
        <v>Pooled 400</v>
      </c>
    </row>
    <row r="220" spans="1:8" x14ac:dyDescent="0.25">
      <c r="A220" s="432">
        <v>210</v>
      </c>
      <c r="B220" s="466">
        <f t="shared" si="11"/>
        <v>25.37</v>
      </c>
      <c r="C220" s="466">
        <f t="shared" si="11"/>
        <v>47.49</v>
      </c>
      <c r="D220" s="466">
        <f t="shared" si="11"/>
        <v>22.99</v>
      </c>
      <c r="E220" s="466">
        <f t="shared" si="11"/>
        <v>37.99</v>
      </c>
      <c r="F220" s="466">
        <f t="shared" si="11"/>
        <v>69.989999999999995</v>
      </c>
      <c r="G220" s="466">
        <f t="shared" si="12"/>
        <v>22.99</v>
      </c>
      <c r="H220" s="466" t="str">
        <f t="shared" si="13"/>
        <v>Pooled 400</v>
      </c>
    </row>
    <row r="221" spans="1:8" x14ac:dyDescent="0.25">
      <c r="A221" s="432">
        <v>211</v>
      </c>
      <c r="B221" s="466">
        <f t="shared" si="11"/>
        <v>25.46</v>
      </c>
      <c r="C221" s="466">
        <f t="shared" si="11"/>
        <v>47.74</v>
      </c>
      <c r="D221" s="466">
        <f t="shared" si="11"/>
        <v>22.99</v>
      </c>
      <c r="E221" s="466">
        <f t="shared" si="11"/>
        <v>37.99</v>
      </c>
      <c r="F221" s="466">
        <f t="shared" si="11"/>
        <v>69.989999999999995</v>
      </c>
      <c r="G221" s="466">
        <f t="shared" si="12"/>
        <v>22.99</v>
      </c>
      <c r="H221" s="466" t="str">
        <f t="shared" si="13"/>
        <v>Pooled 400</v>
      </c>
    </row>
    <row r="222" spans="1:8" x14ac:dyDescent="0.25">
      <c r="A222" s="432">
        <v>212</v>
      </c>
      <c r="B222" s="466">
        <f t="shared" si="11"/>
        <v>25.55</v>
      </c>
      <c r="C222" s="466">
        <f t="shared" si="11"/>
        <v>47.99</v>
      </c>
      <c r="D222" s="466">
        <f t="shared" si="11"/>
        <v>22.99</v>
      </c>
      <c r="E222" s="466">
        <f t="shared" si="11"/>
        <v>37.99</v>
      </c>
      <c r="F222" s="466">
        <f t="shared" si="11"/>
        <v>69.989999999999995</v>
      </c>
      <c r="G222" s="466">
        <f t="shared" si="12"/>
        <v>22.99</v>
      </c>
      <c r="H222" s="466" t="str">
        <f t="shared" si="13"/>
        <v>Pooled 400</v>
      </c>
    </row>
    <row r="223" spans="1:8" x14ac:dyDescent="0.25">
      <c r="A223" s="432">
        <v>213</v>
      </c>
      <c r="B223" s="466">
        <f t="shared" si="11"/>
        <v>25.64</v>
      </c>
      <c r="C223" s="466">
        <f t="shared" si="11"/>
        <v>48.24</v>
      </c>
      <c r="D223" s="466">
        <f t="shared" si="11"/>
        <v>22.99</v>
      </c>
      <c r="E223" s="466">
        <f t="shared" si="11"/>
        <v>37.99</v>
      </c>
      <c r="F223" s="466">
        <f t="shared" si="11"/>
        <v>69.989999999999995</v>
      </c>
      <c r="G223" s="466">
        <f t="shared" si="12"/>
        <v>22.99</v>
      </c>
      <c r="H223" s="466" t="str">
        <f t="shared" si="13"/>
        <v>Pooled 400</v>
      </c>
    </row>
    <row r="224" spans="1:8" x14ac:dyDescent="0.25">
      <c r="A224" s="432">
        <v>214</v>
      </c>
      <c r="B224" s="466">
        <f t="shared" si="11"/>
        <v>25.73</v>
      </c>
      <c r="C224" s="466">
        <f t="shared" si="11"/>
        <v>48.49</v>
      </c>
      <c r="D224" s="466">
        <f t="shared" si="11"/>
        <v>22.99</v>
      </c>
      <c r="E224" s="466">
        <f t="shared" si="11"/>
        <v>37.99</v>
      </c>
      <c r="F224" s="466">
        <f t="shared" si="11"/>
        <v>69.989999999999995</v>
      </c>
      <c r="G224" s="466">
        <f t="shared" si="12"/>
        <v>22.99</v>
      </c>
      <c r="H224" s="466" t="str">
        <f t="shared" si="13"/>
        <v>Pooled 400</v>
      </c>
    </row>
    <row r="225" spans="1:8" x14ac:dyDescent="0.25">
      <c r="A225" s="432">
        <v>215</v>
      </c>
      <c r="B225" s="466">
        <f t="shared" si="11"/>
        <v>25.82</v>
      </c>
      <c r="C225" s="466">
        <f t="shared" si="11"/>
        <v>48.74</v>
      </c>
      <c r="D225" s="466">
        <f t="shared" si="11"/>
        <v>22.99</v>
      </c>
      <c r="E225" s="466">
        <f t="shared" si="11"/>
        <v>37.99</v>
      </c>
      <c r="F225" s="466">
        <f t="shared" si="11"/>
        <v>69.989999999999995</v>
      </c>
      <c r="G225" s="466">
        <f t="shared" si="12"/>
        <v>22.99</v>
      </c>
      <c r="H225" s="466" t="str">
        <f t="shared" si="13"/>
        <v>Pooled 400</v>
      </c>
    </row>
    <row r="226" spans="1:8" x14ac:dyDescent="0.25">
      <c r="A226" s="432">
        <v>216</v>
      </c>
      <c r="B226" s="466">
        <f t="shared" si="11"/>
        <v>25.91</v>
      </c>
      <c r="C226" s="466">
        <f t="shared" si="11"/>
        <v>48.99</v>
      </c>
      <c r="D226" s="466">
        <f t="shared" si="11"/>
        <v>22.99</v>
      </c>
      <c r="E226" s="466">
        <f t="shared" si="11"/>
        <v>37.99</v>
      </c>
      <c r="F226" s="466">
        <f t="shared" si="11"/>
        <v>69.989999999999995</v>
      </c>
      <c r="G226" s="466">
        <f t="shared" si="12"/>
        <v>22.99</v>
      </c>
      <c r="H226" s="466" t="str">
        <f t="shared" si="13"/>
        <v>Pooled 400</v>
      </c>
    </row>
    <row r="227" spans="1:8" x14ac:dyDescent="0.25">
      <c r="A227" s="432">
        <v>217</v>
      </c>
      <c r="B227" s="466">
        <f t="shared" si="11"/>
        <v>26</v>
      </c>
      <c r="C227" s="466">
        <f t="shared" si="11"/>
        <v>49.24</v>
      </c>
      <c r="D227" s="466">
        <f t="shared" si="11"/>
        <v>22.99</v>
      </c>
      <c r="E227" s="466">
        <f t="shared" si="11"/>
        <v>37.99</v>
      </c>
      <c r="F227" s="466">
        <f t="shared" si="11"/>
        <v>69.989999999999995</v>
      </c>
      <c r="G227" s="466">
        <f t="shared" si="12"/>
        <v>22.99</v>
      </c>
      <c r="H227" s="466" t="str">
        <f t="shared" si="13"/>
        <v>Pooled 400</v>
      </c>
    </row>
    <row r="228" spans="1:8" x14ac:dyDescent="0.25">
      <c r="A228" s="432">
        <v>218</v>
      </c>
      <c r="B228" s="466">
        <f t="shared" ref="B228:F278" si="14">ROUND(B$6+IF($A228&gt;B$2,($A228-B$2)*B$7,0),2)</f>
        <v>26.09</v>
      </c>
      <c r="C228" s="466">
        <f t="shared" si="14"/>
        <v>49.49</v>
      </c>
      <c r="D228" s="466">
        <f t="shared" si="14"/>
        <v>22.99</v>
      </c>
      <c r="E228" s="466">
        <f t="shared" si="14"/>
        <v>37.99</v>
      </c>
      <c r="F228" s="466">
        <f t="shared" si="14"/>
        <v>69.989999999999995</v>
      </c>
      <c r="G228" s="466">
        <f t="shared" si="12"/>
        <v>22.99</v>
      </c>
      <c r="H228" s="466" t="str">
        <f t="shared" si="13"/>
        <v>Pooled 400</v>
      </c>
    </row>
    <row r="229" spans="1:8" x14ac:dyDescent="0.25">
      <c r="A229" s="432">
        <v>219</v>
      </c>
      <c r="B229" s="466">
        <f t="shared" si="14"/>
        <v>26.18</v>
      </c>
      <c r="C229" s="466">
        <f t="shared" si="14"/>
        <v>49.74</v>
      </c>
      <c r="D229" s="466">
        <f t="shared" si="14"/>
        <v>22.99</v>
      </c>
      <c r="E229" s="466">
        <f t="shared" si="14"/>
        <v>37.99</v>
      </c>
      <c r="F229" s="466">
        <f t="shared" si="14"/>
        <v>69.989999999999995</v>
      </c>
      <c r="G229" s="466">
        <f t="shared" si="12"/>
        <v>22.99</v>
      </c>
      <c r="H229" s="466" t="str">
        <f t="shared" si="13"/>
        <v>Pooled 400</v>
      </c>
    </row>
    <row r="230" spans="1:8" x14ac:dyDescent="0.25">
      <c r="A230" s="432">
        <v>220</v>
      </c>
      <c r="B230" s="466">
        <f t="shared" si="14"/>
        <v>26.27</v>
      </c>
      <c r="C230" s="466">
        <f t="shared" si="14"/>
        <v>49.99</v>
      </c>
      <c r="D230" s="466">
        <f t="shared" si="14"/>
        <v>22.99</v>
      </c>
      <c r="E230" s="466">
        <f t="shared" si="14"/>
        <v>37.99</v>
      </c>
      <c r="F230" s="466">
        <f t="shared" si="14"/>
        <v>69.989999999999995</v>
      </c>
      <c r="G230" s="466">
        <f t="shared" si="12"/>
        <v>22.99</v>
      </c>
      <c r="H230" s="466" t="str">
        <f t="shared" si="13"/>
        <v>Pooled 400</v>
      </c>
    </row>
    <row r="231" spans="1:8" x14ac:dyDescent="0.25">
      <c r="A231" s="432">
        <v>221</v>
      </c>
      <c r="B231" s="466">
        <f t="shared" si="14"/>
        <v>26.36</v>
      </c>
      <c r="C231" s="466">
        <f t="shared" si="14"/>
        <v>50.24</v>
      </c>
      <c r="D231" s="466">
        <f t="shared" si="14"/>
        <v>22.99</v>
      </c>
      <c r="E231" s="466">
        <f t="shared" si="14"/>
        <v>37.99</v>
      </c>
      <c r="F231" s="466">
        <f t="shared" si="14"/>
        <v>69.989999999999995</v>
      </c>
      <c r="G231" s="466">
        <f t="shared" si="12"/>
        <v>22.99</v>
      </c>
      <c r="H231" s="466" t="str">
        <f t="shared" si="13"/>
        <v>Pooled 400</v>
      </c>
    </row>
    <row r="232" spans="1:8" x14ac:dyDescent="0.25">
      <c r="A232" s="432">
        <v>222</v>
      </c>
      <c r="B232" s="466">
        <f t="shared" si="14"/>
        <v>26.45</v>
      </c>
      <c r="C232" s="466">
        <f t="shared" si="14"/>
        <v>50.49</v>
      </c>
      <c r="D232" s="466">
        <f t="shared" si="14"/>
        <v>22.99</v>
      </c>
      <c r="E232" s="466">
        <f t="shared" si="14"/>
        <v>37.99</v>
      </c>
      <c r="F232" s="466">
        <f t="shared" si="14"/>
        <v>69.989999999999995</v>
      </c>
      <c r="G232" s="466">
        <f t="shared" si="12"/>
        <v>22.99</v>
      </c>
      <c r="H232" s="466" t="str">
        <f t="shared" si="13"/>
        <v>Pooled 400</v>
      </c>
    </row>
    <row r="233" spans="1:8" x14ac:dyDescent="0.25">
      <c r="A233" s="432">
        <v>223</v>
      </c>
      <c r="B233" s="466">
        <f t="shared" si="14"/>
        <v>26.54</v>
      </c>
      <c r="C233" s="466">
        <f t="shared" si="14"/>
        <v>50.74</v>
      </c>
      <c r="D233" s="466">
        <f t="shared" si="14"/>
        <v>22.99</v>
      </c>
      <c r="E233" s="466">
        <f t="shared" si="14"/>
        <v>37.99</v>
      </c>
      <c r="F233" s="466">
        <f t="shared" si="14"/>
        <v>69.989999999999995</v>
      </c>
      <c r="G233" s="466">
        <f t="shared" si="12"/>
        <v>22.99</v>
      </c>
      <c r="H233" s="466" t="str">
        <f t="shared" si="13"/>
        <v>Pooled 400</v>
      </c>
    </row>
    <row r="234" spans="1:8" x14ac:dyDescent="0.25">
      <c r="A234" s="432">
        <v>224</v>
      </c>
      <c r="B234" s="466">
        <f t="shared" si="14"/>
        <v>26.63</v>
      </c>
      <c r="C234" s="466">
        <f t="shared" si="14"/>
        <v>50.99</v>
      </c>
      <c r="D234" s="466">
        <f t="shared" si="14"/>
        <v>22.99</v>
      </c>
      <c r="E234" s="466">
        <f t="shared" si="14"/>
        <v>37.99</v>
      </c>
      <c r="F234" s="466">
        <f t="shared" si="14"/>
        <v>69.989999999999995</v>
      </c>
      <c r="G234" s="466">
        <f t="shared" si="12"/>
        <v>22.99</v>
      </c>
      <c r="H234" s="466" t="str">
        <f t="shared" si="13"/>
        <v>Pooled 400</v>
      </c>
    </row>
    <row r="235" spans="1:8" x14ac:dyDescent="0.25">
      <c r="A235" s="432">
        <v>225</v>
      </c>
      <c r="B235" s="466">
        <f t="shared" si="14"/>
        <v>26.72</v>
      </c>
      <c r="C235" s="466">
        <f t="shared" si="14"/>
        <v>51.24</v>
      </c>
      <c r="D235" s="466">
        <f t="shared" si="14"/>
        <v>22.99</v>
      </c>
      <c r="E235" s="466">
        <f t="shared" si="14"/>
        <v>37.99</v>
      </c>
      <c r="F235" s="466">
        <f t="shared" si="14"/>
        <v>69.989999999999995</v>
      </c>
      <c r="G235" s="466">
        <f t="shared" si="12"/>
        <v>22.99</v>
      </c>
      <c r="H235" s="466" t="str">
        <f t="shared" si="13"/>
        <v>Pooled 400</v>
      </c>
    </row>
    <row r="236" spans="1:8" x14ac:dyDescent="0.25">
      <c r="A236" s="432">
        <v>226</v>
      </c>
      <c r="B236" s="466">
        <f t="shared" si="14"/>
        <v>26.81</v>
      </c>
      <c r="C236" s="466">
        <f t="shared" si="14"/>
        <v>51.49</v>
      </c>
      <c r="D236" s="466">
        <f t="shared" si="14"/>
        <v>22.99</v>
      </c>
      <c r="E236" s="466">
        <f t="shared" si="14"/>
        <v>37.99</v>
      </c>
      <c r="F236" s="466">
        <f t="shared" si="14"/>
        <v>69.989999999999995</v>
      </c>
      <c r="G236" s="466">
        <f t="shared" si="12"/>
        <v>22.99</v>
      </c>
      <c r="H236" s="466" t="str">
        <f t="shared" si="13"/>
        <v>Pooled 400</v>
      </c>
    </row>
    <row r="237" spans="1:8" x14ac:dyDescent="0.25">
      <c r="A237" s="432">
        <v>227</v>
      </c>
      <c r="B237" s="466">
        <f t="shared" si="14"/>
        <v>26.9</v>
      </c>
      <c r="C237" s="466">
        <f t="shared" si="14"/>
        <v>51.74</v>
      </c>
      <c r="D237" s="466">
        <f t="shared" si="14"/>
        <v>22.99</v>
      </c>
      <c r="E237" s="466">
        <f t="shared" si="14"/>
        <v>37.99</v>
      </c>
      <c r="F237" s="466">
        <f t="shared" si="14"/>
        <v>69.989999999999995</v>
      </c>
      <c r="G237" s="466">
        <f t="shared" si="12"/>
        <v>22.99</v>
      </c>
      <c r="H237" s="466" t="str">
        <f t="shared" si="13"/>
        <v>Pooled 400</v>
      </c>
    </row>
    <row r="238" spans="1:8" x14ac:dyDescent="0.25">
      <c r="A238" s="432">
        <v>228</v>
      </c>
      <c r="B238" s="466">
        <f t="shared" si="14"/>
        <v>26.99</v>
      </c>
      <c r="C238" s="466">
        <f t="shared" si="14"/>
        <v>51.99</v>
      </c>
      <c r="D238" s="466">
        <f t="shared" si="14"/>
        <v>22.99</v>
      </c>
      <c r="E238" s="466">
        <f t="shared" si="14"/>
        <v>37.99</v>
      </c>
      <c r="F238" s="466">
        <f t="shared" si="14"/>
        <v>69.989999999999995</v>
      </c>
      <c r="G238" s="466">
        <f t="shared" si="12"/>
        <v>22.99</v>
      </c>
      <c r="H238" s="466" t="str">
        <f t="shared" si="13"/>
        <v>Pooled 400</v>
      </c>
    </row>
    <row r="239" spans="1:8" x14ac:dyDescent="0.25">
      <c r="A239" s="432">
        <v>229</v>
      </c>
      <c r="B239" s="466">
        <f t="shared" si="14"/>
        <v>27.08</v>
      </c>
      <c r="C239" s="466">
        <f t="shared" si="14"/>
        <v>52.24</v>
      </c>
      <c r="D239" s="466">
        <f t="shared" si="14"/>
        <v>22.99</v>
      </c>
      <c r="E239" s="466">
        <f t="shared" si="14"/>
        <v>37.99</v>
      </c>
      <c r="F239" s="466">
        <f t="shared" si="14"/>
        <v>69.989999999999995</v>
      </c>
      <c r="G239" s="466">
        <f t="shared" si="12"/>
        <v>22.99</v>
      </c>
      <c r="H239" s="466" t="str">
        <f t="shared" si="13"/>
        <v>Pooled 400</v>
      </c>
    </row>
    <row r="240" spans="1:8" x14ac:dyDescent="0.25">
      <c r="A240" s="432">
        <v>230</v>
      </c>
      <c r="B240" s="466">
        <f t="shared" si="14"/>
        <v>27.17</v>
      </c>
      <c r="C240" s="466">
        <f t="shared" si="14"/>
        <v>52.49</v>
      </c>
      <c r="D240" s="466">
        <f t="shared" si="14"/>
        <v>22.99</v>
      </c>
      <c r="E240" s="466">
        <f t="shared" si="14"/>
        <v>37.99</v>
      </c>
      <c r="F240" s="466">
        <f t="shared" si="14"/>
        <v>69.989999999999995</v>
      </c>
      <c r="G240" s="466">
        <f t="shared" si="12"/>
        <v>22.99</v>
      </c>
      <c r="H240" s="466" t="str">
        <f t="shared" si="13"/>
        <v>Pooled 400</v>
      </c>
    </row>
    <row r="241" spans="1:8" x14ac:dyDescent="0.25">
      <c r="A241" s="432">
        <v>231</v>
      </c>
      <c r="B241" s="466">
        <f t="shared" si="14"/>
        <v>27.26</v>
      </c>
      <c r="C241" s="466">
        <f t="shared" si="14"/>
        <v>52.74</v>
      </c>
      <c r="D241" s="466">
        <f t="shared" si="14"/>
        <v>22.99</v>
      </c>
      <c r="E241" s="466">
        <f t="shared" si="14"/>
        <v>37.99</v>
      </c>
      <c r="F241" s="466">
        <f t="shared" si="14"/>
        <v>69.989999999999995</v>
      </c>
      <c r="G241" s="466">
        <f t="shared" si="12"/>
        <v>22.99</v>
      </c>
      <c r="H241" s="466" t="str">
        <f t="shared" si="13"/>
        <v>Pooled 400</v>
      </c>
    </row>
    <row r="242" spans="1:8" x14ac:dyDescent="0.25">
      <c r="A242" s="432">
        <v>232</v>
      </c>
      <c r="B242" s="466">
        <f t="shared" si="14"/>
        <v>27.35</v>
      </c>
      <c r="C242" s="466">
        <f t="shared" si="14"/>
        <v>52.99</v>
      </c>
      <c r="D242" s="466">
        <f t="shared" si="14"/>
        <v>22.99</v>
      </c>
      <c r="E242" s="466">
        <f t="shared" si="14"/>
        <v>37.99</v>
      </c>
      <c r="F242" s="466">
        <f t="shared" si="14"/>
        <v>69.989999999999995</v>
      </c>
      <c r="G242" s="466">
        <f t="shared" si="12"/>
        <v>22.99</v>
      </c>
      <c r="H242" s="466" t="str">
        <f t="shared" si="13"/>
        <v>Pooled 400</v>
      </c>
    </row>
    <row r="243" spans="1:8" x14ac:dyDescent="0.25">
      <c r="A243" s="432">
        <v>233</v>
      </c>
      <c r="B243" s="466">
        <f t="shared" si="14"/>
        <v>27.44</v>
      </c>
      <c r="C243" s="466">
        <f t="shared" si="14"/>
        <v>53.24</v>
      </c>
      <c r="D243" s="466">
        <f t="shared" si="14"/>
        <v>22.99</v>
      </c>
      <c r="E243" s="466">
        <f t="shared" si="14"/>
        <v>37.99</v>
      </c>
      <c r="F243" s="466">
        <f t="shared" si="14"/>
        <v>69.989999999999995</v>
      </c>
      <c r="G243" s="466">
        <f t="shared" si="12"/>
        <v>22.99</v>
      </c>
      <c r="H243" s="466" t="str">
        <f t="shared" si="13"/>
        <v>Pooled 400</v>
      </c>
    </row>
    <row r="244" spans="1:8" x14ac:dyDescent="0.25">
      <c r="A244" s="432">
        <v>234</v>
      </c>
      <c r="B244" s="466">
        <f t="shared" si="14"/>
        <v>27.53</v>
      </c>
      <c r="C244" s="466">
        <f t="shared" si="14"/>
        <v>53.49</v>
      </c>
      <c r="D244" s="466">
        <f t="shared" si="14"/>
        <v>22.99</v>
      </c>
      <c r="E244" s="466">
        <f t="shared" si="14"/>
        <v>37.99</v>
      </c>
      <c r="F244" s="466">
        <f t="shared" si="14"/>
        <v>69.989999999999995</v>
      </c>
      <c r="G244" s="466">
        <f t="shared" si="12"/>
        <v>22.99</v>
      </c>
      <c r="H244" s="466" t="str">
        <f t="shared" si="13"/>
        <v>Pooled 400</v>
      </c>
    </row>
    <row r="245" spans="1:8" x14ac:dyDescent="0.25">
      <c r="A245" s="432">
        <v>235</v>
      </c>
      <c r="B245" s="466">
        <f t="shared" si="14"/>
        <v>27.62</v>
      </c>
      <c r="C245" s="466">
        <f t="shared" si="14"/>
        <v>53.74</v>
      </c>
      <c r="D245" s="466">
        <f t="shared" si="14"/>
        <v>22.99</v>
      </c>
      <c r="E245" s="466">
        <f t="shared" si="14"/>
        <v>37.99</v>
      </c>
      <c r="F245" s="466">
        <f t="shared" si="14"/>
        <v>69.989999999999995</v>
      </c>
      <c r="G245" s="466">
        <f t="shared" si="12"/>
        <v>22.99</v>
      </c>
      <c r="H245" s="466" t="str">
        <f t="shared" si="13"/>
        <v>Pooled 400</v>
      </c>
    </row>
    <row r="246" spans="1:8" x14ac:dyDescent="0.25">
      <c r="A246" s="432">
        <v>236</v>
      </c>
      <c r="B246" s="466">
        <f t="shared" si="14"/>
        <v>27.71</v>
      </c>
      <c r="C246" s="466">
        <f t="shared" si="14"/>
        <v>53.99</v>
      </c>
      <c r="D246" s="466">
        <f t="shared" si="14"/>
        <v>22.99</v>
      </c>
      <c r="E246" s="466">
        <f t="shared" si="14"/>
        <v>37.99</v>
      </c>
      <c r="F246" s="466">
        <f t="shared" si="14"/>
        <v>69.989999999999995</v>
      </c>
      <c r="G246" s="466">
        <f t="shared" si="12"/>
        <v>22.99</v>
      </c>
      <c r="H246" s="466" t="str">
        <f t="shared" si="13"/>
        <v>Pooled 400</v>
      </c>
    </row>
    <row r="247" spans="1:8" x14ac:dyDescent="0.25">
      <c r="A247" s="432">
        <v>237</v>
      </c>
      <c r="B247" s="466">
        <f t="shared" si="14"/>
        <v>27.8</v>
      </c>
      <c r="C247" s="466">
        <f t="shared" si="14"/>
        <v>54.24</v>
      </c>
      <c r="D247" s="466">
        <f t="shared" si="14"/>
        <v>22.99</v>
      </c>
      <c r="E247" s="466">
        <f t="shared" si="14"/>
        <v>37.99</v>
      </c>
      <c r="F247" s="466">
        <f t="shared" si="14"/>
        <v>69.989999999999995</v>
      </c>
      <c r="G247" s="466">
        <f t="shared" si="12"/>
        <v>22.99</v>
      </c>
      <c r="H247" s="466" t="str">
        <f t="shared" si="13"/>
        <v>Pooled 400</v>
      </c>
    </row>
    <row r="248" spans="1:8" x14ac:dyDescent="0.25">
      <c r="A248" s="432">
        <v>238</v>
      </c>
      <c r="B248" s="466">
        <f t="shared" si="14"/>
        <v>27.89</v>
      </c>
      <c r="C248" s="466">
        <f t="shared" si="14"/>
        <v>54.49</v>
      </c>
      <c r="D248" s="466">
        <f t="shared" si="14"/>
        <v>22.99</v>
      </c>
      <c r="E248" s="466">
        <f t="shared" si="14"/>
        <v>37.99</v>
      </c>
      <c r="F248" s="466">
        <f t="shared" si="14"/>
        <v>69.989999999999995</v>
      </c>
      <c r="G248" s="466">
        <f t="shared" si="12"/>
        <v>22.99</v>
      </c>
      <c r="H248" s="466" t="str">
        <f t="shared" si="13"/>
        <v>Pooled 400</v>
      </c>
    </row>
    <row r="249" spans="1:8" x14ac:dyDescent="0.25">
      <c r="A249" s="432">
        <v>239</v>
      </c>
      <c r="B249" s="466">
        <f t="shared" si="14"/>
        <v>27.98</v>
      </c>
      <c r="C249" s="466">
        <f t="shared" si="14"/>
        <v>54.74</v>
      </c>
      <c r="D249" s="466">
        <f t="shared" si="14"/>
        <v>22.99</v>
      </c>
      <c r="E249" s="466">
        <f t="shared" si="14"/>
        <v>37.99</v>
      </c>
      <c r="F249" s="466">
        <f t="shared" si="14"/>
        <v>69.989999999999995</v>
      </c>
      <c r="G249" s="466">
        <f t="shared" si="12"/>
        <v>22.99</v>
      </c>
      <c r="H249" s="466" t="str">
        <f t="shared" si="13"/>
        <v>Pooled 400</v>
      </c>
    </row>
    <row r="250" spans="1:8" x14ac:dyDescent="0.25">
      <c r="A250" s="432">
        <v>240</v>
      </c>
      <c r="B250" s="466">
        <f t="shared" si="14"/>
        <v>28.07</v>
      </c>
      <c r="C250" s="466">
        <f t="shared" si="14"/>
        <v>54.99</v>
      </c>
      <c r="D250" s="466">
        <f t="shared" si="14"/>
        <v>22.99</v>
      </c>
      <c r="E250" s="466">
        <f t="shared" si="14"/>
        <v>37.99</v>
      </c>
      <c r="F250" s="466">
        <f t="shared" si="14"/>
        <v>69.989999999999995</v>
      </c>
      <c r="G250" s="466">
        <f t="shared" si="12"/>
        <v>22.99</v>
      </c>
      <c r="H250" s="466" t="str">
        <f t="shared" si="13"/>
        <v>Pooled 400</v>
      </c>
    </row>
    <row r="251" spans="1:8" x14ac:dyDescent="0.25">
      <c r="A251" s="432">
        <v>241</v>
      </c>
      <c r="B251" s="466">
        <f t="shared" si="14"/>
        <v>28.16</v>
      </c>
      <c r="C251" s="466">
        <f t="shared" si="14"/>
        <v>55.24</v>
      </c>
      <c r="D251" s="466">
        <f t="shared" si="14"/>
        <v>22.99</v>
      </c>
      <c r="E251" s="466">
        <f t="shared" si="14"/>
        <v>37.99</v>
      </c>
      <c r="F251" s="466">
        <f t="shared" si="14"/>
        <v>69.989999999999995</v>
      </c>
      <c r="G251" s="466">
        <f t="shared" si="12"/>
        <v>22.99</v>
      </c>
      <c r="H251" s="466" t="str">
        <f t="shared" si="13"/>
        <v>Pooled 400</v>
      </c>
    </row>
    <row r="252" spans="1:8" x14ac:dyDescent="0.25">
      <c r="A252" s="432">
        <v>242</v>
      </c>
      <c r="B252" s="466">
        <f t="shared" si="14"/>
        <v>28.25</v>
      </c>
      <c r="C252" s="466">
        <f t="shared" si="14"/>
        <v>55.49</v>
      </c>
      <c r="D252" s="466">
        <f t="shared" si="14"/>
        <v>22.99</v>
      </c>
      <c r="E252" s="466">
        <f t="shared" si="14"/>
        <v>37.99</v>
      </c>
      <c r="F252" s="466">
        <f t="shared" si="14"/>
        <v>69.989999999999995</v>
      </c>
      <c r="G252" s="466">
        <f t="shared" si="12"/>
        <v>22.99</v>
      </c>
      <c r="H252" s="466" t="str">
        <f t="shared" si="13"/>
        <v>Pooled 400</v>
      </c>
    </row>
    <row r="253" spans="1:8" x14ac:dyDescent="0.25">
      <c r="A253" s="432">
        <v>243</v>
      </c>
      <c r="B253" s="466">
        <f t="shared" si="14"/>
        <v>28.34</v>
      </c>
      <c r="C253" s="466">
        <f t="shared" si="14"/>
        <v>55.74</v>
      </c>
      <c r="D253" s="466">
        <f t="shared" si="14"/>
        <v>22.99</v>
      </c>
      <c r="E253" s="466">
        <f t="shared" si="14"/>
        <v>37.99</v>
      </c>
      <c r="F253" s="466">
        <f t="shared" si="14"/>
        <v>69.989999999999995</v>
      </c>
      <c r="G253" s="466">
        <f t="shared" si="12"/>
        <v>22.99</v>
      </c>
      <c r="H253" s="466" t="str">
        <f t="shared" si="13"/>
        <v>Pooled 400</v>
      </c>
    </row>
    <row r="254" spans="1:8" x14ac:dyDescent="0.25">
      <c r="A254" s="432">
        <v>244</v>
      </c>
      <c r="B254" s="466">
        <f t="shared" si="14"/>
        <v>28.43</v>
      </c>
      <c r="C254" s="466">
        <f t="shared" si="14"/>
        <v>55.99</v>
      </c>
      <c r="D254" s="466">
        <f t="shared" si="14"/>
        <v>22.99</v>
      </c>
      <c r="E254" s="466">
        <f t="shared" si="14"/>
        <v>37.99</v>
      </c>
      <c r="F254" s="466">
        <f t="shared" si="14"/>
        <v>69.989999999999995</v>
      </c>
      <c r="G254" s="466">
        <f t="shared" si="12"/>
        <v>22.99</v>
      </c>
      <c r="H254" s="466" t="str">
        <f t="shared" si="13"/>
        <v>Pooled 400</v>
      </c>
    </row>
    <row r="255" spans="1:8" x14ac:dyDescent="0.25">
      <c r="A255" s="432">
        <v>245</v>
      </c>
      <c r="B255" s="466">
        <f t="shared" si="14"/>
        <v>28.52</v>
      </c>
      <c r="C255" s="466">
        <f t="shared" si="14"/>
        <v>56.24</v>
      </c>
      <c r="D255" s="466">
        <f t="shared" si="14"/>
        <v>22.99</v>
      </c>
      <c r="E255" s="466">
        <f t="shared" si="14"/>
        <v>37.99</v>
      </c>
      <c r="F255" s="466">
        <f t="shared" si="14"/>
        <v>69.989999999999995</v>
      </c>
      <c r="G255" s="466">
        <f t="shared" si="12"/>
        <v>22.99</v>
      </c>
      <c r="H255" s="466" t="str">
        <f t="shared" si="13"/>
        <v>Pooled 400</v>
      </c>
    </row>
    <row r="256" spans="1:8" x14ac:dyDescent="0.25">
      <c r="A256" s="432">
        <v>246</v>
      </c>
      <c r="B256" s="466">
        <f t="shared" si="14"/>
        <v>28.61</v>
      </c>
      <c r="C256" s="466">
        <f t="shared" si="14"/>
        <v>56.49</v>
      </c>
      <c r="D256" s="466">
        <f t="shared" si="14"/>
        <v>22.99</v>
      </c>
      <c r="E256" s="466">
        <f t="shared" si="14"/>
        <v>37.99</v>
      </c>
      <c r="F256" s="466">
        <f t="shared" si="14"/>
        <v>69.989999999999995</v>
      </c>
      <c r="G256" s="466">
        <f t="shared" si="12"/>
        <v>22.99</v>
      </c>
      <c r="H256" s="466" t="str">
        <f t="shared" si="13"/>
        <v>Pooled 400</v>
      </c>
    </row>
    <row r="257" spans="1:8" x14ac:dyDescent="0.25">
      <c r="A257" s="432">
        <v>247</v>
      </c>
      <c r="B257" s="466">
        <f t="shared" si="14"/>
        <v>28.7</v>
      </c>
      <c r="C257" s="466">
        <f t="shared" si="14"/>
        <v>56.74</v>
      </c>
      <c r="D257" s="466">
        <f t="shared" si="14"/>
        <v>22.99</v>
      </c>
      <c r="E257" s="466">
        <f t="shared" si="14"/>
        <v>37.99</v>
      </c>
      <c r="F257" s="466">
        <f t="shared" si="14"/>
        <v>69.989999999999995</v>
      </c>
      <c r="G257" s="466">
        <f t="shared" si="12"/>
        <v>22.99</v>
      </c>
      <c r="H257" s="466" t="str">
        <f t="shared" si="13"/>
        <v>Pooled 400</v>
      </c>
    </row>
    <row r="258" spans="1:8" x14ac:dyDescent="0.25">
      <c r="A258" s="432">
        <v>248</v>
      </c>
      <c r="B258" s="466">
        <f t="shared" si="14"/>
        <v>28.79</v>
      </c>
      <c r="C258" s="466">
        <f t="shared" si="14"/>
        <v>56.99</v>
      </c>
      <c r="D258" s="466">
        <f t="shared" si="14"/>
        <v>22.99</v>
      </c>
      <c r="E258" s="466">
        <f t="shared" si="14"/>
        <v>37.99</v>
      </c>
      <c r="F258" s="466">
        <f t="shared" si="14"/>
        <v>69.989999999999995</v>
      </c>
      <c r="G258" s="466">
        <f t="shared" si="12"/>
        <v>22.99</v>
      </c>
      <c r="H258" s="466" t="str">
        <f t="shared" si="13"/>
        <v>Pooled 400</v>
      </c>
    </row>
    <row r="259" spans="1:8" x14ac:dyDescent="0.25">
      <c r="A259" s="432">
        <v>249</v>
      </c>
      <c r="B259" s="466">
        <f t="shared" si="14"/>
        <v>28.88</v>
      </c>
      <c r="C259" s="466">
        <f t="shared" si="14"/>
        <v>57.24</v>
      </c>
      <c r="D259" s="466">
        <f t="shared" si="14"/>
        <v>22.99</v>
      </c>
      <c r="E259" s="466">
        <f t="shared" si="14"/>
        <v>37.99</v>
      </c>
      <c r="F259" s="466">
        <f t="shared" si="14"/>
        <v>69.989999999999995</v>
      </c>
      <c r="G259" s="466">
        <f t="shared" si="12"/>
        <v>22.99</v>
      </c>
      <c r="H259" s="466" t="str">
        <f t="shared" si="13"/>
        <v>Pooled 400</v>
      </c>
    </row>
    <row r="260" spans="1:8" x14ac:dyDescent="0.25">
      <c r="A260" s="432">
        <v>250</v>
      </c>
      <c r="B260" s="466">
        <f t="shared" si="14"/>
        <v>28.97</v>
      </c>
      <c r="C260" s="466">
        <f t="shared" si="14"/>
        <v>57.49</v>
      </c>
      <c r="D260" s="466">
        <f t="shared" si="14"/>
        <v>22.99</v>
      </c>
      <c r="E260" s="466">
        <f t="shared" si="14"/>
        <v>37.99</v>
      </c>
      <c r="F260" s="466">
        <f t="shared" si="14"/>
        <v>69.989999999999995</v>
      </c>
      <c r="G260" s="466">
        <f t="shared" si="12"/>
        <v>22.99</v>
      </c>
      <c r="H260" s="466" t="str">
        <f t="shared" si="13"/>
        <v>Pooled 400</v>
      </c>
    </row>
    <row r="261" spans="1:8" x14ac:dyDescent="0.25">
      <c r="A261" s="432">
        <v>251</v>
      </c>
      <c r="B261" s="466">
        <f t="shared" si="14"/>
        <v>29.06</v>
      </c>
      <c r="C261" s="466">
        <f t="shared" si="14"/>
        <v>57.74</v>
      </c>
      <c r="D261" s="466">
        <f t="shared" si="14"/>
        <v>22.99</v>
      </c>
      <c r="E261" s="466">
        <f t="shared" si="14"/>
        <v>37.99</v>
      </c>
      <c r="F261" s="466">
        <f t="shared" si="14"/>
        <v>69.989999999999995</v>
      </c>
      <c r="G261" s="466">
        <f t="shared" si="12"/>
        <v>22.99</v>
      </c>
      <c r="H261" s="466" t="str">
        <f t="shared" si="13"/>
        <v>Pooled 400</v>
      </c>
    </row>
    <row r="262" spans="1:8" x14ac:dyDescent="0.25">
      <c r="A262" s="432">
        <v>252</v>
      </c>
      <c r="B262" s="466">
        <f t="shared" si="14"/>
        <v>29.15</v>
      </c>
      <c r="C262" s="466">
        <f t="shared" si="14"/>
        <v>57.99</v>
      </c>
      <c r="D262" s="466">
        <f t="shared" si="14"/>
        <v>22.99</v>
      </c>
      <c r="E262" s="466">
        <f t="shared" si="14"/>
        <v>37.99</v>
      </c>
      <c r="F262" s="466">
        <f t="shared" si="14"/>
        <v>69.989999999999995</v>
      </c>
      <c r="G262" s="466">
        <f t="shared" si="12"/>
        <v>22.99</v>
      </c>
      <c r="H262" s="466" t="str">
        <f t="shared" si="13"/>
        <v>Pooled 400</v>
      </c>
    </row>
    <row r="263" spans="1:8" x14ac:dyDescent="0.25">
      <c r="A263" s="432">
        <v>253</v>
      </c>
      <c r="B263" s="466">
        <f t="shared" si="14"/>
        <v>29.24</v>
      </c>
      <c r="C263" s="466">
        <f t="shared" si="14"/>
        <v>58.24</v>
      </c>
      <c r="D263" s="466">
        <f t="shared" si="14"/>
        <v>22.99</v>
      </c>
      <c r="E263" s="466">
        <f t="shared" si="14"/>
        <v>37.99</v>
      </c>
      <c r="F263" s="466">
        <f t="shared" si="14"/>
        <v>69.989999999999995</v>
      </c>
      <c r="G263" s="466">
        <f t="shared" si="12"/>
        <v>22.99</v>
      </c>
      <c r="H263" s="466" t="str">
        <f t="shared" si="13"/>
        <v>Pooled 400</v>
      </c>
    </row>
    <row r="264" spans="1:8" x14ac:dyDescent="0.25">
      <c r="A264" s="432">
        <v>254</v>
      </c>
      <c r="B264" s="466">
        <f t="shared" si="14"/>
        <v>29.33</v>
      </c>
      <c r="C264" s="466">
        <f t="shared" si="14"/>
        <v>58.49</v>
      </c>
      <c r="D264" s="466">
        <f t="shared" si="14"/>
        <v>22.99</v>
      </c>
      <c r="E264" s="466">
        <f t="shared" si="14"/>
        <v>37.99</v>
      </c>
      <c r="F264" s="466">
        <f t="shared" si="14"/>
        <v>69.989999999999995</v>
      </c>
      <c r="G264" s="466">
        <f t="shared" si="12"/>
        <v>22.99</v>
      </c>
      <c r="H264" s="466" t="str">
        <f t="shared" si="13"/>
        <v>Pooled 400</v>
      </c>
    </row>
    <row r="265" spans="1:8" x14ac:dyDescent="0.25">
      <c r="A265" s="432">
        <v>255</v>
      </c>
      <c r="B265" s="466">
        <f t="shared" si="14"/>
        <v>29.42</v>
      </c>
      <c r="C265" s="466">
        <f t="shared" si="14"/>
        <v>58.74</v>
      </c>
      <c r="D265" s="466">
        <f t="shared" si="14"/>
        <v>22.99</v>
      </c>
      <c r="E265" s="466">
        <f t="shared" si="14"/>
        <v>37.99</v>
      </c>
      <c r="F265" s="466">
        <f t="shared" si="14"/>
        <v>69.989999999999995</v>
      </c>
      <c r="G265" s="466">
        <f t="shared" si="12"/>
        <v>22.99</v>
      </c>
      <c r="H265" s="466" t="str">
        <f t="shared" si="13"/>
        <v>Pooled 400</v>
      </c>
    </row>
    <row r="266" spans="1:8" x14ac:dyDescent="0.25">
      <c r="A266" s="432">
        <v>256</v>
      </c>
      <c r="B266" s="466">
        <f t="shared" si="14"/>
        <v>29.51</v>
      </c>
      <c r="C266" s="466">
        <f t="shared" si="14"/>
        <v>58.99</v>
      </c>
      <c r="D266" s="466">
        <f t="shared" si="14"/>
        <v>22.99</v>
      </c>
      <c r="E266" s="466">
        <f t="shared" si="14"/>
        <v>37.99</v>
      </c>
      <c r="F266" s="466">
        <f t="shared" si="14"/>
        <v>69.989999999999995</v>
      </c>
      <c r="G266" s="466">
        <f t="shared" si="12"/>
        <v>22.99</v>
      </c>
      <c r="H266" s="466" t="str">
        <f t="shared" si="13"/>
        <v>Pooled 400</v>
      </c>
    </row>
    <row r="267" spans="1:8" x14ac:dyDescent="0.25">
      <c r="A267" s="432">
        <v>257</v>
      </c>
      <c r="B267" s="466">
        <f t="shared" si="14"/>
        <v>29.6</v>
      </c>
      <c r="C267" s="466">
        <f t="shared" si="14"/>
        <v>59.24</v>
      </c>
      <c r="D267" s="466">
        <f t="shared" si="14"/>
        <v>22.99</v>
      </c>
      <c r="E267" s="466">
        <f t="shared" si="14"/>
        <v>37.99</v>
      </c>
      <c r="F267" s="466">
        <f t="shared" si="14"/>
        <v>69.989999999999995</v>
      </c>
      <c r="G267" s="466">
        <f t="shared" si="12"/>
        <v>22.99</v>
      </c>
      <c r="H267" s="466" t="str">
        <f t="shared" si="13"/>
        <v>Pooled 400</v>
      </c>
    </row>
    <row r="268" spans="1:8" x14ac:dyDescent="0.25">
      <c r="A268" s="432">
        <v>258</v>
      </c>
      <c r="B268" s="466">
        <f t="shared" si="14"/>
        <v>29.69</v>
      </c>
      <c r="C268" s="466">
        <f t="shared" si="14"/>
        <v>59.49</v>
      </c>
      <c r="D268" s="466">
        <f t="shared" si="14"/>
        <v>22.99</v>
      </c>
      <c r="E268" s="466">
        <f t="shared" si="14"/>
        <v>37.99</v>
      </c>
      <c r="F268" s="466">
        <f t="shared" si="14"/>
        <v>69.989999999999995</v>
      </c>
      <c r="G268" s="466">
        <f t="shared" ref="G268:G331" si="15">MIN(B268:F268)</f>
        <v>22.99</v>
      </c>
      <c r="H268" s="466" t="str">
        <f t="shared" ref="H268:H331" si="16">IF(G268=F268,"Unlimited",IF(G268=E268,"Pooled 900",IF(G268=D268,"Pooled 400",IF(G268=C268,"Pooled 100",IF(G268=B268,"Metered","")))))</f>
        <v>Pooled 400</v>
      </c>
    </row>
    <row r="269" spans="1:8" x14ac:dyDescent="0.25">
      <c r="A269" s="432">
        <v>259</v>
      </c>
      <c r="B269" s="466">
        <f t="shared" si="14"/>
        <v>29.78</v>
      </c>
      <c r="C269" s="466">
        <f t="shared" si="14"/>
        <v>59.74</v>
      </c>
      <c r="D269" s="466">
        <f t="shared" si="14"/>
        <v>22.99</v>
      </c>
      <c r="E269" s="466">
        <f t="shared" si="14"/>
        <v>37.99</v>
      </c>
      <c r="F269" s="466">
        <f t="shared" si="14"/>
        <v>69.989999999999995</v>
      </c>
      <c r="G269" s="466">
        <f t="shared" si="15"/>
        <v>22.99</v>
      </c>
      <c r="H269" s="466" t="str">
        <f t="shared" si="16"/>
        <v>Pooled 400</v>
      </c>
    </row>
    <row r="270" spans="1:8" x14ac:dyDescent="0.25">
      <c r="A270" s="432">
        <v>260</v>
      </c>
      <c r="B270" s="466">
        <f t="shared" si="14"/>
        <v>29.87</v>
      </c>
      <c r="C270" s="466">
        <f t="shared" si="14"/>
        <v>59.99</v>
      </c>
      <c r="D270" s="466">
        <f t="shared" si="14"/>
        <v>22.99</v>
      </c>
      <c r="E270" s="466">
        <f t="shared" si="14"/>
        <v>37.99</v>
      </c>
      <c r="F270" s="466">
        <f t="shared" si="14"/>
        <v>69.989999999999995</v>
      </c>
      <c r="G270" s="466">
        <f t="shared" si="15"/>
        <v>22.99</v>
      </c>
      <c r="H270" s="466" t="str">
        <f t="shared" si="16"/>
        <v>Pooled 400</v>
      </c>
    </row>
    <row r="271" spans="1:8" x14ac:dyDescent="0.25">
      <c r="A271" s="432">
        <v>261</v>
      </c>
      <c r="B271" s="466">
        <f t="shared" si="14"/>
        <v>29.96</v>
      </c>
      <c r="C271" s="466">
        <f t="shared" si="14"/>
        <v>60.24</v>
      </c>
      <c r="D271" s="466">
        <f t="shared" si="14"/>
        <v>22.99</v>
      </c>
      <c r="E271" s="466">
        <f t="shared" si="14"/>
        <v>37.99</v>
      </c>
      <c r="F271" s="466">
        <f t="shared" si="14"/>
        <v>69.989999999999995</v>
      </c>
      <c r="G271" s="466">
        <f t="shared" si="15"/>
        <v>22.99</v>
      </c>
      <c r="H271" s="466" t="str">
        <f t="shared" si="16"/>
        <v>Pooled 400</v>
      </c>
    </row>
    <row r="272" spans="1:8" x14ac:dyDescent="0.25">
      <c r="A272" s="432">
        <v>262</v>
      </c>
      <c r="B272" s="466">
        <f t="shared" si="14"/>
        <v>30.05</v>
      </c>
      <c r="C272" s="466">
        <f t="shared" si="14"/>
        <v>60.49</v>
      </c>
      <c r="D272" s="466">
        <f t="shared" si="14"/>
        <v>22.99</v>
      </c>
      <c r="E272" s="466">
        <f t="shared" si="14"/>
        <v>37.99</v>
      </c>
      <c r="F272" s="466">
        <f t="shared" si="14"/>
        <v>69.989999999999995</v>
      </c>
      <c r="G272" s="466">
        <f t="shared" si="15"/>
        <v>22.99</v>
      </c>
      <c r="H272" s="466" t="str">
        <f t="shared" si="16"/>
        <v>Pooled 400</v>
      </c>
    </row>
    <row r="273" spans="1:8" x14ac:dyDescent="0.25">
      <c r="A273" s="432">
        <v>263</v>
      </c>
      <c r="B273" s="466">
        <f t="shared" si="14"/>
        <v>30.14</v>
      </c>
      <c r="C273" s="466">
        <f t="shared" si="14"/>
        <v>60.74</v>
      </c>
      <c r="D273" s="466">
        <f t="shared" si="14"/>
        <v>22.99</v>
      </c>
      <c r="E273" s="466">
        <f t="shared" si="14"/>
        <v>37.99</v>
      </c>
      <c r="F273" s="466">
        <f t="shared" si="14"/>
        <v>69.989999999999995</v>
      </c>
      <c r="G273" s="466">
        <f t="shared" si="15"/>
        <v>22.99</v>
      </c>
      <c r="H273" s="466" t="str">
        <f t="shared" si="16"/>
        <v>Pooled 400</v>
      </c>
    </row>
    <row r="274" spans="1:8" x14ac:dyDescent="0.25">
      <c r="A274" s="432">
        <v>264</v>
      </c>
      <c r="B274" s="466">
        <f t="shared" si="14"/>
        <v>30.23</v>
      </c>
      <c r="C274" s="466">
        <f t="shared" si="14"/>
        <v>60.99</v>
      </c>
      <c r="D274" s="466">
        <f t="shared" si="14"/>
        <v>22.99</v>
      </c>
      <c r="E274" s="466">
        <f t="shared" si="14"/>
        <v>37.99</v>
      </c>
      <c r="F274" s="466">
        <f t="shared" si="14"/>
        <v>69.989999999999995</v>
      </c>
      <c r="G274" s="466">
        <f t="shared" si="15"/>
        <v>22.99</v>
      </c>
      <c r="H274" s="466" t="str">
        <f t="shared" si="16"/>
        <v>Pooled 400</v>
      </c>
    </row>
    <row r="275" spans="1:8" x14ac:dyDescent="0.25">
      <c r="A275" s="432">
        <v>265</v>
      </c>
      <c r="B275" s="466">
        <f t="shared" si="14"/>
        <v>30.32</v>
      </c>
      <c r="C275" s="466">
        <f t="shared" si="14"/>
        <v>61.24</v>
      </c>
      <c r="D275" s="466">
        <f t="shared" si="14"/>
        <v>22.99</v>
      </c>
      <c r="E275" s="466">
        <f t="shared" si="14"/>
        <v>37.99</v>
      </c>
      <c r="F275" s="466">
        <f t="shared" si="14"/>
        <v>69.989999999999995</v>
      </c>
      <c r="G275" s="466">
        <f t="shared" si="15"/>
        <v>22.99</v>
      </c>
      <c r="H275" s="466" t="str">
        <f t="shared" si="16"/>
        <v>Pooled 400</v>
      </c>
    </row>
    <row r="276" spans="1:8" x14ac:dyDescent="0.25">
      <c r="A276" s="432">
        <v>266</v>
      </c>
      <c r="B276" s="466">
        <f t="shared" si="14"/>
        <v>30.41</v>
      </c>
      <c r="C276" s="466">
        <f t="shared" si="14"/>
        <v>61.49</v>
      </c>
      <c r="D276" s="466">
        <f t="shared" si="14"/>
        <v>22.99</v>
      </c>
      <c r="E276" s="466">
        <f t="shared" si="14"/>
        <v>37.99</v>
      </c>
      <c r="F276" s="466">
        <f t="shared" si="14"/>
        <v>69.989999999999995</v>
      </c>
      <c r="G276" s="466">
        <f t="shared" si="15"/>
        <v>22.99</v>
      </c>
      <c r="H276" s="466" t="str">
        <f t="shared" si="16"/>
        <v>Pooled 400</v>
      </c>
    </row>
    <row r="277" spans="1:8" x14ac:dyDescent="0.25">
      <c r="A277" s="432">
        <v>267</v>
      </c>
      <c r="B277" s="466">
        <f t="shared" si="14"/>
        <v>30.5</v>
      </c>
      <c r="C277" s="466">
        <f t="shared" si="14"/>
        <v>61.74</v>
      </c>
      <c r="D277" s="466">
        <f t="shared" si="14"/>
        <v>22.99</v>
      </c>
      <c r="E277" s="466">
        <f t="shared" si="14"/>
        <v>37.99</v>
      </c>
      <c r="F277" s="466">
        <f t="shared" si="14"/>
        <v>69.989999999999995</v>
      </c>
      <c r="G277" s="466">
        <f t="shared" si="15"/>
        <v>22.99</v>
      </c>
      <c r="H277" s="466" t="str">
        <f t="shared" si="16"/>
        <v>Pooled 400</v>
      </c>
    </row>
    <row r="278" spans="1:8" x14ac:dyDescent="0.25">
      <c r="A278" s="432">
        <v>268</v>
      </c>
      <c r="B278" s="466">
        <f t="shared" si="14"/>
        <v>30.59</v>
      </c>
      <c r="C278" s="466">
        <f t="shared" si="14"/>
        <v>61.99</v>
      </c>
      <c r="D278" s="466">
        <f t="shared" si="14"/>
        <v>22.99</v>
      </c>
      <c r="E278" s="466">
        <f t="shared" si="14"/>
        <v>37.99</v>
      </c>
      <c r="F278" s="466">
        <f t="shared" si="14"/>
        <v>69.989999999999995</v>
      </c>
      <c r="G278" s="466">
        <f t="shared" si="15"/>
        <v>22.99</v>
      </c>
      <c r="H278" s="466" t="str">
        <f t="shared" si="16"/>
        <v>Pooled 400</v>
      </c>
    </row>
    <row r="279" spans="1:8" x14ac:dyDescent="0.25">
      <c r="A279" s="432">
        <v>269</v>
      </c>
      <c r="B279" s="466">
        <f t="shared" ref="B279:F329" si="17">ROUND(B$6+IF($A279&gt;B$2,($A279-B$2)*B$7,0),2)</f>
        <v>30.68</v>
      </c>
      <c r="C279" s="466">
        <f t="shared" si="17"/>
        <v>62.24</v>
      </c>
      <c r="D279" s="466">
        <f t="shared" si="17"/>
        <v>22.99</v>
      </c>
      <c r="E279" s="466">
        <f t="shared" si="17"/>
        <v>37.99</v>
      </c>
      <c r="F279" s="466">
        <f t="shared" si="17"/>
        <v>69.989999999999995</v>
      </c>
      <c r="G279" s="466">
        <f t="shared" si="15"/>
        <v>22.99</v>
      </c>
      <c r="H279" s="466" t="str">
        <f t="shared" si="16"/>
        <v>Pooled 400</v>
      </c>
    </row>
    <row r="280" spans="1:8" x14ac:dyDescent="0.25">
      <c r="A280" s="432">
        <v>270</v>
      </c>
      <c r="B280" s="466">
        <f t="shared" si="17"/>
        <v>30.77</v>
      </c>
      <c r="C280" s="466">
        <f t="shared" si="17"/>
        <v>62.49</v>
      </c>
      <c r="D280" s="466">
        <f t="shared" si="17"/>
        <v>22.99</v>
      </c>
      <c r="E280" s="466">
        <f t="shared" si="17"/>
        <v>37.99</v>
      </c>
      <c r="F280" s="466">
        <f t="shared" si="17"/>
        <v>69.989999999999995</v>
      </c>
      <c r="G280" s="466">
        <f t="shared" si="15"/>
        <v>22.99</v>
      </c>
      <c r="H280" s="466" t="str">
        <f t="shared" si="16"/>
        <v>Pooled 400</v>
      </c>
    </row>
    <row r="281" spans="1:8" x14ac:dyDescent="0.25">
      <c r="A281" s="432">
        <v>271</v>
      </c>
      <c r="B281" s="466">
        <f t="shared" si="17"/>
        <v>30.86</v>
      </c>
      <c r="C281" s="466">
        <f t="shared" si="17"/>
        <v>62.74</v>
      </c>
      <c r="D281" s="466">
        <f t="shared" si="17"/>
        <v>22.99</v>
      </c>
      <c r="E281" s="466">
        <f t="shared" si="17"/>
        <v>37.99</v>
      </c>
      <c r="F281" s="466">
        <f t="shared" si="17"/>
        <v>69.989999999999995</v>
      </c>
      <c r="G281" s="466">
        <f t="shared" si="15"/>
        <v>22.99</v>
      </c>
      <c r="H281" s="466" t="str">
        <f t="shared" si="16"/>
        <v>Pooled 400</v>
      </c>
    </row>
    <row r="282" spans="1:8" x14ac:dyDescent="0.25">
      <c r="A282" s="432">
        <v>272</v>
      </c>
      <c r="B282" s="466">
        <f t="shared" si="17"/>
        <v>30.95</v>
      </c>
      <c r="C282" s="466">
        <f t="shared" si="17"/>
        <v>62.99</v>
      </c>
      <c r="D282" s="466">
        <f t="shared" si="17"/>
        <v>22.99</v>
      </c>
      <c r="E282" s="466">
        <f t="shared" si="17"/>
        <v>37.99</v>
      </c>
      <c r="F282" s="466">
        <f t="shared" si="17"/>
        <v>69.989999999999995</v>
      </c>
      <c r="G282" s="466">
        <f t="shared" si="15"/>
        <v>22.99</v>
      </c>
      <c r="H282" s="466" t="str">
        <f t="shared" si="16"/>
        <v>Pooled 400</v>
      </c>
    </row>
    <row r="283" spans="1:8" x14ac:dyDescent="0.25">
      <c r="A283" s="432">
        <v>273</v>
      </c>
      <c r="B283" s="466">
        <f t="shared" si="17"/>
        <v>31.04</v>
      </c>
      <c r="C283" s="466">
        <f t="shared" si="17"/>
        <v>63.24</v>
      </c>
      <c r="D283" s="466">
        <f t="shared" si="17"/>
        <v>22.99</v>
      </c>
      <c r="E283" s="466">
        <f t="shared" si="17"/>
        <v>37.99</v>
      </c>
      <c r="F283" s="466">
        <f t="shared" si="17"/>
        <v>69.989999999999995</v>
      </c>
      <c r="G283" s="466">
        <f t="shared" si="15"/>
        <v>22.99</v>
      </c>
      <c r="H283" s="466" t="str">
        <f t="shared" si="16"/>
        <v>Pooled 400</v>
      </c>
    </row>
    <row r="284" spans="1:8" x14ac:dyDescent="0.25">
      <c r="A284" s="432">
        <v>274</v>
      </c>
      <c r="B284" s="466">
        <f t="shared" si="17"/>
        <v>31.13</v>
      </c>
      <c r="C284" s="466">
        <f t="shared" si="17"/>
        <v>63.49</v>
      </c>
      <c r="D284" s="466">
        <f t="shared" si="17"/>
        <v>22.99</v>
      </c>
      <c r="E284" s="466">
        <f t="shared" si="17"/>
        <v>37.99</v>
      </c>
      <c r="F284" s="466">
        <f t="shared" si="17"/>
        <v>69.989999999999995</v>
      </c>
      <c r="G284" s="466">
        <f t="shared" si="15"/>
        <v>22.99</v>
      </c>
      <c r="H284" s="466" t="str">
        <f t="shared" si="16"/>
        <v>Pooled 400</v>
      </c>
    </row>
    <row r="285" spans="1:8" x14ac:dyDescent="0.25">
      <c r="A285" s="432">
        <v>275</v>
      </c>
      <c r="B285" s="466">
        <f t="shared" si="17"/>
        <v>31.22</v>
      </c>
      <c r="C285" s="466">
        <f t="shared" si="17"/>
        <v>63.74</v>
      </c>
      <c r="D285" s="466">
        <f t="shared" si="17"/>
        <v>22.99</v>
      </c>
      <c r="E285" s="466">
        <f t="shared" si="17"/>
        <v>37.99</v>
      </c>
      <c r="F285" s="466">
        <f t="shared" si="17"/>
        <v>69.989999999999995</v>
      </c>
      <c r="G285" s="466">
        <f t="shared" si="15"/>
        <v>22.99</v>
      </c>
      <c r="H285" s="466" t="str">
        <f t="shared" si="16"/>
        <v>Pooled 400</v>
      </c>
    </row>
    <row r="286" spans="1:8" x14ac:dyDescent="0.25">
      <c r="A286" s="432">
        <v>276</v>
      </c>
      <c r="B286" s="466">
        <f t="shared" si="17"/>
        <v>31.31</v>
      </c>
      <c r="C286" s="466">
        <f t="shared" si="17"/>
        <v>63.99</v>
      </c>
      <c r="D286" s="466">
        <f t="shared" si="17"/>
        <v>22.99</v>
      </c>
      <c r="E286" s="466">
        <f t="shared" si="17"/>
        <v>37.99</v>
      </c>
      <c r="F286" s="466">
        <f t="shared" si="17"/>
        <v>69.989999999999995</v>
      </c>
      <c r="G286" s="466">
        <f t="shared" si="15"/>
        <v>22.99</v>
      </c>
      <c r="H286" s="466" t="str">
        <f t="shared" si="16"/>
        <v>Pooled 400</v>
      </c>
    </row>
    <row r="287" spans="1:8" x14ac:dyDescent="0.25">
      <c r="A287" s="432">
        <v>277</v>
      </c>
      <c r="B287" s="466">
        <f t="shared" si="17"/>
        <v>31.4</v>
      </c>
      <c r="C287" s="466">
        <f t="shared" si="17"/>
        <v>64.239999999999995</v>
      </c>
      <c r="D287" s="466">
        <f t="shared" si="17"/>
        <v>22.99</v>
      </c>
      <c r="E287" s="466">
        <f t="shared" si="17"/>
        <v>37.99</v>
      </c>
      <c r="F287" s="466">
        <f t="shared" si="17"/>
        <v>69.989999999999995</v>
      </c>
      <c r="G287" s="466">
        <f t="shared" si="15"/>
        <v>22.99</v>
      </c>
      <c r="H287" s="466" t="str">
        <f t="shared" si="16"/>
        <v>Pooled 400</v>
      </c>
    </row>
    <row r="288" spans="1:8" x14ac:dyDescent="0.25">
      <c r="A288" s="432">
        <v>278</v>
      </c>
      <c r="B288" s="466">
        <f t="shared" si="17"/>
        <v>31.49</v>
      </c>
      <c r="C288" s="466">
        <f t="shared" si="17"/>
        <v>64.489999999999995</v>
      </c>
      <c r="D288" s="466">
        <f t="shared" si="17"/>
        <v>22.99</v>
      </c>
      <c r="E288" s="466">
        <f t="shared" si="17"/>
        <v>37.99</v>
      </c>
      <c r="F288" s="466">
        <f t="shared" si="17"/>
        <v>69.989999999999995</v>
      </c>
      <c r="G288" s="466">
        <f t="shared" si="15"/>
        <v>22.99</v>
      </c>
      <c r="H288" s="466" t="str">
        <f t="shared" si="16"/>
        <v>Pooled 400</v>
      </c>
    </row>
    <row r="289" spans="1:8" x14ac:dyDescent="0.25">
      <c r="A289" s="432">
        <v>279</v>
      </c>
      <c r="B289" s="466">
        <f t="shared" si="17"/>
        <v>31.58</v>
      </c>
      <c r="C289" s="466">
        <f t="shared" si="17"/>
        <v>64.739999999999995</v>
      </c>
      <c r="D289" s="466">
        <f t="shared" si="17"/>
        <v>22.99</v>
      </c>
      <c r="E289" s="466">
        <f t="shared" si="17"/>
        <v>37.99</v>
      </c>
      <c r="F289" s="466">
        <f t="shared" si="17"/>
        <v>69.989999999999995</v>
      </c>
      <c r="G289" s="466">
        <f t="shared" si="15"/>
        <v>22.99</v>
      </c>
      <c r="H289" s="466" t="str">
        <f t="shared" si="16"/>
        <v>Pooled 400</v>
      </c>
    </row>
    <row r="290" spans="1:8" x14ac:dyDescent="0.25">
      <c r="A290" s="432">
        <v>280</v>
      </c>
      <c r="B290" s="466">
        <f t="shared" si="17"/>
        <v>31.67</v>
      </c>
      <c r="C290" s="466">
        <f t="shared" si="17"/>
        <v>64.989999999999995</v>
      </c>
      <c r="D290" s="466">
        <f t="shared" si="17"/>
        <v>22.99</v>
      </c>
      <c r="E290" s="466">
        <f t="shared" si="17"/>
        <v>37.99</v>
      </c>
      <c r="F290" s="466">
        <f t="shared" si="17"/>
        <v>69.989999999999995</v>
      </c>
      <c r="G290" s="466">
        <f t="shared" si="15"/>
        <v>22.99</v>
      </c>
      <c r="H290" s="466" t="str">
        <f t="shared" si="16"/>
        <v>Pooled 400</v>
      </c>
    </row>
    <row r="291" spans="1:8" x14ac:dyDescent="0.25">
      <c r="A291" s="432">
        <v>281</v>
      </c>
      <c r="B291" s="466">
        <f t="shared" si="17"/>
        <v>31.76</v>
      </c>
      <c r="C291" s="466">
        <f t="shared" si="17"/>
        <v>65.239999999999995</v>
      </c>
      <c r="D291" s="466">
        <f t="shared" si="17"/>
        <v>22.99</v>
      </c>
      <c r="E291" s="466">
        <f t="shared" si="17"/>
        <v>37.99</v>
      </c>
      <c r="F291" s="466">
        <f t="shared" si="17"/>
        <v>69.989999999999995</v>
      </c>
      <c r="G291" s="466">
        <f t="shared" si="15"/>
        <v>22.99</v>
      </c>
      <c r="H291" s="466" t="str">
        <f t="shared" si="16"/>
        <v>Pooled 400</v>
      </c>
    </row>
    <row r="292" spans="1:8" x14ac:dyDescent="0.25">
      <c r="A292" s="432">
        <v>282</v>
      </c>
      <c r="B292" s="466">
        <f t="shared" si="17"/>
        <v>31.85</v>
      </c>
      <c r="C292" s="466">
        <f t="shared" si="17"/>
        <v>65.489999999999995</v>
      </c>
      <c r="D292" s="466">
        <f t="shared" si="17"/>
        <v>22.99</v>
      </c>
      <c r="E292" s="466">
        <f t="shared" si="17"/>
        <v>37.99</v>
      </c>
      <c r="F292" s="466">
        <f t="shared" si="17"/>
        <v>69.989999999999995</v>
      </c>
      <c r="G292" s="466">
        <f t="shared" si="15"/>
        <v>22.99</v>
      </c>
      <c r="H292" s="466" t="str">
        <f t="shared" si="16"/>
        <v>Pooled 400</v>
      </c>
    </row>
    <row r="293" spans="1:8" x14ac:dyDescent="0.25">
      <c r="A293" s="432">
        <v>283</v>
      </c>
      <c r="B293" s="466">
        <f t="shared" si="17"/>
        <v>31.94</v>
      </c>
      <c r="C293" s="466">
        <f t="shared" si="17"/>
        <v>65.739999999999995</v>
      </c>
      <c r="D293" s="466">
        <f t="shared" si="17"/>
        <v>22.99</v>
      </c>
      <c r="E293" s="466">
        <f t="shared" si="17"/>
        <v>37.99</v>
      </c>
      <c r="F293" s="466">
        <f t="shared" si="17"/>
        <v>69.989999999999995</v>
      </c>
      <c r="G293" s="466">
        <f t="shared" si="15"/>
        <v>22.99</v>
      </c>
      <c r="H293" s="466" t="str">
        <f t="shared" si="16"/>
        <v>Pooled 400</v>
      </c>
    </row>
    <row r="294" spans="1:8" x14ac:dyDescent="0.25">
      <c r="A294" s="432">
        <v>284</v>
      </c>
      <c r="B294" s="466">
        <f t="shared" si="17"/>
        <v>32.03</v>
      </c>
      <c r="C294" s="466">
        <f t="shared" si="17"/>
        <v>65.989999999999995</v>
      </c>
      <c r="D294" s="466">
        <f t="shared" si="17"/>
        <v>22.99</v>
      </c>
      <c r="E294" s="466">
        <f t="shared" si="17"/>
        <v>37.99</v>
      </c>
      <c r="F294" s="466">
        <f t="shared" si="17"/>
        <v>69.989999999999995</v>
      </c>
      <c r="G294" s="466">
        <f t="shared" si="15"/>
        <v>22.99</v>
      </c>
      <c r="H294" s="466" t="str">
        <f t="shared" si="16"/>
        <v>Pooled 400</v>
      </c>
    </row>
    <row r="295" spans="1:8" x14ac:dyDescent="0.25">
      <c r="A295" s="432">
        <v>285</v>
      </c>
      <c r="B295" s="466">
        <f t="shared" si="17"/>
        <v>32.119999999999997</v>
      </c>
      <c r="C295" s="466">
        <f t="shared" si="17"/>
        <v>66.239999999999995</v>
      </c>
      <c r="D295" s="466">
        <f t="shared" si="17"/>
        <v>22.99</v>
      </c>
      <c r="E295" s="466">
        <f t="shared" si="17"/>
        <v>37.99</v>
      </c>
      <c r="F295" s="466">
        <f t="shared" si="17"/>
        <v>69.989999999999995</v>
      </c>
      <c r="G295" s="466">
        <f t="shared" si="15"/>
        <v>22.99</v>
      </c>
      <c r="H295" s="466" t="str">
        <f t="shared" si="16"/>
        <v>Pooled 400</v>
      </c>
    </row>
    <row r="296" spans="1:8" x14ac:dyDescent="0.25">
      <c r="A296" s="432">
        <v>286</v>
      </c>
      <c r="B296" s="466">
        <f t="shared" si="17"/>
        <v>32.21</v>
      </c>
      <c r="C296" s="466">
        <f t="shared" si="17"/>
        <v>66.489999999999995</v>
      </c>
      <c r="D296" s="466">
        <f t="shared" si="17"/>
        <v>22.99</v>
      </c>
      <c r="E296" s="466">
        <f t="shared" si="17"/>
        <v>37.99</v>
      </c>
      <c r="F296" s="466">
        <f t="shared" si="17"/>
        <v>69.989999999999995</v>
      </c>
      <c r="G296" s="466">
        <f t="shared" si="15"/>
        <v>22.99</v>
      </c>
      <c r="H296" s="466" t="str">
        <f t="shared" si="16"/>
        <v>Pooled 400</v>
      </c>
    </row>
    <row r="297" spans="1:8" x14ac:dyDescent="0.25">
      <c r="A297" s="432">
        <v>287</v>
      </c>
      <c r="B297" s="466">
        <f t="shared" si="17"/>
        <v>32.299999999999997</v>
      </c>
      <c r="C297" s="466">
        <f t="shared" si="17"/>
        <v>66.739999999999995</v>
      </c>
      <c r="D297" s="466">
        <f t="shared" si="17"/>
        <v>22.99</v>
      </c>
      <c r="E297" s="466">
        <f t="shared" si="17"/>
        <v>37.99</v>
      </c>
      <c r="F297" s="466">
        <f t="shared" si="17"/>
        <v>69.989999999999995</v>
      </c>
      <c r="G297" s="466">
        <f t="shared" si="15"/>
        <v>22.99</v>
      </c>
      <c r="H297" s="466" t="str">
        <f t="shared" si="16"/>
        <v>Pooled 400</v>
      </c>
    </row>
    <row r="298" spans="1:8" x14ac:dyDescent="0.25">
      <c r="A298" s="432">
        <v>288</v>
      </c>
      <c r="B298" s="466">
        <f t="shared" si="17"/>
        <v>32.39</v>
      </c>
      <c r="C298" s="466">
        <f t="shared" si="17"/>
        <v>66.989999999999995</v>
      </c>
      <c r="D298" s="466">
        <f t="shared" si="17"/>
        <v>22.99</v>
      </c>
      <c r="E298" s="466">
        <f t="shared" si="17"/>
        <v>37.99</v>
      </c>
      <c r="F298" s="466">
        <f t="shared" si="17"/>
        <v>69.989999999999995</v>
      </c>
      <c r="G298" s="466">
        <f t="shared" si="15"/>
        <v>22.99</v>
      </c>
      <c r="H298" s="466" t="str">
        <f t="shared" si="16"/>
        <v>Pooled 400</v>
      </c>
    </row>
    <row r="299" spans="1:8" x14ac:dyDescent="0.25">
      <c r="A299" s="432">
        <v>289</v>
      </c>
      <c r="B299" s="466">
        <f t="shared" si="17"/>
        <v>32.479999999999997</v>
      </c>
      <c r="C299" s="466">
        <f t="shared" si="17"/>
        <v>67.239999999999995</v>
      </c>
      <c r="D299" s="466">
        <f t="shared" si="17"/>
        <v>22.99</v>
      </c>
      <c r="E299" s="466">
        <f t="shared" si="17"/>
        <v>37.99</v>
      </c>
      <c r="F299" s="466">
        <f t="shared" si="17"/>
        <v>69.989999999999995</v>
      </c>
      <c r="G299" s="466">
        <f t="shared" si="15"/>
        <v>22.99</v>
      </c>
      <c r="H299" s="466" t="str">
        <f t="shared" si="16"/>
        <v>Pooled 400</v>
      </c>
    </row>
    <row r="300" spans="1:8" x14ac:dyDescent="0.25">
      <c r="A300" s="432">
        <v>290</v>
      </c>
      <c r="B300" s="466">
        <f t="shared" si="17"/>
        <v>32.57</v>
      </c>
      <c r="C300" s="466">
        <f t="shared" si="17"/>
        <v>67.489999999999995</v>
      </c>
      <c r="D300" s="466">
        <f t="shared" si="17"/>
        <v>22.99</v>
      </c>
      <c r="E300" s="466">
        <f t="shared" si="17"/>
        <v>37.99</v>
      </c>
      <c r="F300" s="466">
        <f t="shared" si="17"/>
        <v>69.989999999999995</v>
      </c>
      <c r="G300" s="466">
        <f t="shared" si="15"/>
        <v>22.99</v>
      </c>
      <c r="H300" s="466" t="str">
        <f t="shared" si="16"/>
        <v>Pooled 400</v>
      </c>
    </row>
    <row r="301" spans="1:8" x14ac:dyDescent="0.25">
      <c r="A301" s="432">
        <v>291</v>
      </c>
      <c r="B301" s="466">
        <f t="shared" si="17"/>
        <v>32.659999999999997</v>
      </c>
      <c r="C301" s="466">
        <f t="shared" si="17"/>
        <v>67.739999999999995</v>
      </c>
      <c r="D301" s="466">
        <f t="shared" si="17"/>
        <v>22.99</v>
      </c>
      <c r="E301" s="466">
        <f t="shared" si="17"/>
        <v>37.99</v>
      </c>
      <c r="F301" s="466">
        <f t="shared" si="17"/>
        <v>69.989999999999995</v>
      </c>
      <c r="G301" s="466">
        <f t="shared" si="15"/>
        <v>22.99</v>
      </c>
      <c r="H301" s="466" t="str">
        <f t="shared" si="16"/>
        <v>Pooled 400</v>
      </c>
    </row>
    <row r="302" spans="1:8" x14ac:dyDescent="0.25">
      <c r="A302" s="432">
        <v>292</v>
      </c>
      <c r="B302" s="466">
        <f t="shared" si="17"/>
        <v>32.75</v>
      </c>
      <c r="C302" s="466">
        <f t="shared" si="17"/>
        <v>67.989999999999995</v>
      </c>
      <c r="D302" s="466">
        <f t="shared" si="17"/>
        <v>22.99</v>
      </c>
      <c r="E302" s="466">
        <f t="shared" si="17"/>
        <v>37.99</v>
      </c>
      <c r="F302" s="466">
        <f t="shared" si="17"/>
        <v>69.989999999999995</v>
      </c>
      <c r="G302" s="466">
        <f t="shared" si="15"/>
        <v>22.99</v>
      </c>
      <c r="H302" s="466" t="str">
        <f t="shared" si="16"/>
        <v>Pooled 400</v>
      </c>
    </row>
    <row r="303" spans="1:8" x14ac:dyDescent="0.25">
      <c r="A303" s="432">
        <v>293</v>
      </c>
      <c r="B303" s="466">
        <f t="shared" si="17"/>
        <v>32.840000000000003</v>
      </c>
      <c r="C303" s="466">
        <f t="shared" si="17"/>
        <v>68.239999999999995</v>
      </c>
      <c r="D303" s="466">
        <f t="shared" si="17"/>
        <v>22.99</v>
      </c>
      <c r="E303" s="466">
        <f t="shared" si="17"/>
        <v>37.99</v>
      </c>
      <c r="F303" s="466">
        <f t="shared" si="17"/>
        <v>69.989999999999995</v>
      </c>
      <c r="G303" s="466">
        <f t="shared" si="15"/>
        <v>22.99</v>
      </c>
      <c r="H303" s="466" t="str">
        <f t="shared" si="16"/>
        <v>Pooled 400</v>
      </c>
    </row>
    <row r="304" spans="1:8" x14ac:dyDescent="0.25">
      <c r="A304" s="432">
        <v>294</v>
      </c>
      <c r="B304" s="466">
        <f t="shared" si="17"/>
        <v>32.93</v>
      </c>
      <c r="C304" s="466">
        <f t="shared" si="17"/>
        <v>68.489999999999995</v>
      </c>
      <c r="D304" s="466">
        <f t="shared" si="17"/>
        <v>22.99</v>
      </c>
      <c r="E304" s="466">
        <f t="shared" si="17"/>
        <v>37.99</v>
      </c>
      <c r="F304" s="466">
        <f t="shared" si="17"/>
        <v>69.989999999999995</v>
      </c>
      <c r="G304" s="466">
        <f t="shared" si="15"/>
        <v>22.99</v>
      </c>
      <c r="H304" s="466" t="str">
        <f t="shared" si="16"/>
        <v>Pooled 400</v>
      </c>
    </row>
    <row r="305" spans="1:8" x14ac:dyDescent="0.25">
      <c r="A305" s="432">
        <v>295</v>
      </c>
      <c r="B305" s="466">
        <f t="shared" si="17"/>
        <v>33.020000000000003</v>
      </c>
      <c r="C305" s="466">
        <f t="shared" si="17"/>
        <v>68.739999999999995</v>
      </c>
      <c r="D305" s="466">
        <f t="shared" si="17"/>
        <v>22.99</v>
      </c>
      <c r="E305" s="466">
        <f t="shared" si="17"/>
        <v>37.99</v>
      </c>
      <c r="F305" s="466">
        <f t="shared" si="17"/>
        <v>69.989999999999995</v>
      </c>
      <c r="G305" s="466">
        <f t="shared" si="15"/>
        <v>22.99</v>
      </c>
      <c r="H305" s="466" t="str">
        <f t="shared" si="16"/>
        <v>Pooled 400</v>
      </c>
    </row>
    <row r="306" spans="1:8" x14ac:dyDescent="0.25">
      <c r="A306" s="432">
        <v>296</v>
      </c>
      <c r="B306" s="466">
        <f t="shared" si="17"/>
        <v>33.11</v>
      </c>
      <c r="C306" s="466">
        <f t="shared" si="17"/>
        <v>68.989999999999995</v>
      </c>
      <c r="D306" s="466">
        <f t="shared" si="17"/>
        <v>22.99</v>
      </c>
      <c r="E306" s="466">
        <f t="shared" si="17"/>
        <v>37.99</v>
      </c>
      <c r="F306" s="466">
        <f t="shared" si="17"/>
        <v>69.989999999999995</v>
      </c>
      <c r="G306" s="466">
        <f t="shared" si="15"/>
        <v>22.99</v>
      </c>
      <c r="H306" s="466" t="str">
        <f t="shared" si="16"/>
        <v>Pooled 400</v>
      </c>
    </row>
    <row r="307" spans="1:8" x14ac:dyDescent="0.25">
      <c r="A307" s="432">
        <v>297</v>
      </c>
      <c r="B307" s="466">
        <f t="shared" si="17"/>
        <v>33.200000000000003</v>
      </c>
      <c r="C307" s="466">
        <f t="shared" si="17"/>
        <v>69.239999999999995</v>
      </c>
      <c r="D307" s="466">
        <f t="shared" si="17"/>
        <v>22.99</v>
      </c>
      <c r="E307" s="466">
        <f t="shared" si="17"/>
        <v>37.99</v>
      </c>
      <c r="F307" s="466">
        <f t="shared" si="17"/>
        <v>69.989999999999995</v>
      </c>
      <c r="G307" s="466">
        <f t="shared" si="15"/>
        <v>22.99</v>
      </c>
      <c r="H307" s="466" t="str">
        <f t="shared" si="16"/>
        <v>Pooled 400</v>
      </c>
    </row>
    <row r="308" spans="1:8" x14ac:dyDescent="0.25">
      <c r="A308" s="432">
        <v>298</v>
      </c>
      <c r="B308" s="466">
        <f t="shared" si="17"/>
        <v>33.29</v>
      </c>
      <c r="C308" s="466">
        <f t="shared" si="17"/>
        <v>69.489999999999995</v>
      </c>
      <c r="D308" s="466">
        <f t="shared" si="17"/>
        <v>22.99</v>
      </c>
      <c r="E308" s="466">
        <f t="shared" si="17"/>
        <v>37.99</v>
      </c>
      <c r="F308" s="466">
        <f t="shared" si="17"/>
        <v>69.989999999999995</v>
      </c>
      <c r="G308" s="466">
        <f t="shared" si="15"/>
        <v>22.99</v>
      </c>
      <c r="H308" s="466" t="str">
        <f t="shared" si="16"/>
        <v>Pooled 400</v>
      </c>
    </row>
    <row r="309" spans="1:8" x14ac:dyDescent="0.25">
      <c r="A309" s="432">
        <v>299</v>
      </c>
      <c r="B309" s="466">
        <f t="shared" si="17"/>
        <v>33.380000000000003</v>
      </c>
      <c r="C309" s="466">
        <f t="shared" si="17"/>
        <v>69.739999999999995</v>
      </c>
      <c r="D309" s="466">
        <f t="shared" si="17"/>
        <v>22.99</v>
      </c>
      <c r="E309" s="466">
        <f t="shared" si="17"/>
        <v>37.99</v>
      </c>
      <c r="F309" s="466">
        <f t="shared" si="17"/>
        <v>69.989999999999995</v>
      </c>
      <c r="G309" s="466">
        <f t="shared" si="15"/>
        <v>22.99</v>
      </c>
      <c r="H309" s="466" t="str">
        <f t="shared" si="16"/>
        <v>Pooled 400</v>
      </c>
    </row>
    <row r="310" spans="1:8" x14ac:dyDescent="0.25">
      <c r="A310" s="432">
        <v>300</v>
      </c>
      <c r="B310" s="466">
        <f t="shared" si="17"/>
        <v>33.47</v>
      </c>
      <c r="C310" s="466">
        <f t="shared" si="17"/>
        <v>69.989999999999995</v>
      </c>
      <c r="D310" s="466">
        <f t="shared" si="17"/>
        <v>22.99</v>
      </c>
      <c r="E310" s="466">
        <f t="shared" si="17"/>
        <v>37.99</v>
      </c>
      <c r="F310" s="466">
        <f t="shared" si="17"/>
        <v>69.989999999999995</v>
      </c>
      <c r="G310" s="466">
        <f t="shared" si="15"/>
        <v>22.99</v>
      </c>
      <c r="H310" s="466" t="str">
        <f t="shared" si="16"/>
        <v>Pooled 400</v>
      </c>
    </row>
    <row r="311" spans="1:8" x14ac:dyDescent="0.25">
      <c r="A311" s="432">
        <v>301</v>
      </c>
      <c r="B311" s="466">
        <f t="shared" si="17"/>
        <v>33.56</v>
      </c>
      <c r="C311" s="466">
        <f t="shared" si="17"/>
        <v>70.239999999999995</v>
      </c>
      <c r="D311" s="466">
        <f t="shared" si="17"/>
        <v>22.99</v>
      </c>
      <c r="E311" s="466">
        <f t="shared" si="17"/>
        <v>37.99</v>
      </c>
      <c r="F311" s="466">
        <f t="shared" si="17"/>
        <v>69.989999999999995</v>
      </c>
      <c r="G311" s="466">
        <f t="shared" si="15"/>
        <v>22.99</v>
      </c>
      <c r="H311" s="466" t="str">
        <f t="shared" si="16"/>
        <v>Pooled 400</v>
      </c>
    </row>
    <row r="312" spans="1:8" x14ac:dyDescent="0.25">
      <c r="A312" s="432">
        <v>302</v>
      </c>
      <c r="B312" s="466">
        <f t="shared" si="17"/>
        <v>33.65</v>
      </c>
      <c r="C312" s="466">
        <f t="shared" si="17"/>
        <v>70.489999999999995</v>
      </c>
      <c r="D312" s="466">
        <f t="shared" si="17"/>
        <v>22.99</v>
      </c>
      <c r="E312" s="466">
        <f t="shared" si="17"/>
        <v>37.99</v>
      </c>
      <c r="F312" s="466">
        <f t="shared" si="17"/>
        <v>69.989999999999995</v>
      </c>
      <c r="G312" s="466">
        <f t="shared" si="15"/>
        <v>22.99</v>
      </c>
      <c r="H312" s="466" t="str">
        <f t="shared" si="16"/>
        <v>Pooled 400</v>
      </c>
    </row>
    <row r="313" spans="1:8" x14ac:dyDescent="0.25">
      <c r="A313" s="432">
        <v>303</v>
      </c>
      <c r="B313" s="466">
        <f t="shared" si="17"/>
        <v>33.74</v>
      </c>
      <c r="C313" s="466">
        <f t="shared" si="17"/>
        <v>70.739999999999995</v>
      </c>
      <c r="D313" s="466">
        <f t="shared" si="17"/>
        <v>22.99</v>
      </c>
      <c r="E313" s="466">
        <f t="shared" si="17"/>
        <v>37.99</v>
      </c>
      <c r="F313" s="466">
        <f t="shared" si="17"/>
        <v>69.989999999999995</v>
      </c>
      <c r="G313" s="466">
        <f t="shared" si="15"/>
        <v>22.99</v>
      </c>
      <c r="H313" s="466" t="str">
        <f t="shared" si="16"/>
        <v>Pooled 400</v>
      </c>
    </row>
    <row r="314" spans="1:8" x14ac:dyDescent="0.25">
      <c r="A314" s="432">
        <v>304</v>
      </c>
      <c r="B314" s="466">
        <f t="shared" si="17"/>
        <v>33.83</v>
      </c>
      <c r="C314" s="466">
        <f t="shared" si="17"/>
        <v>70.989999999999995</v>
      </c>
      <c r="D314" s="466">
        <f t="shared" si="17"/>
        <v>22.99</v>
      </c>
      <c r="E314" s="466">
        <f t="shared" si="17"/>
        <v>37.99</v>
      </c>
      <c r="F314" s="466">
        <f t="shared" si="17"/>
        <v>69.989999999999995</v>
      </c>
      <c r="G314" s="466">
        <f t="shared" si="15"/>
        <v>22.99</v>
      </c>
      <c r="H314" s="466" t="str">
        <f t="shared" si="16"/>
        <v>Pooled 400</v>
      </c>
    </row>
    <row r="315" spans="1:8" x14ac:dyDescent="0.25">
      <c r="A315" s="432">
        <v>305</v>
      </c>
      <c r="B315" s="466">
        <f t="shared" si="17"/>
        <v>33.92</v>
      </c>
      <c r="C315" s="466">
        <f t="shared" si="17"/>
        <v>71.239999999999995</v>
      </c>
      <c r="D315" s="466">
        <f t="shared" si="17"/>
        <v>22.99</v>
      </c>
      <c r="E315" s="466">
        <f t="shared" si="17"/>
        <v>37.99</v>
      </c>
      <c r="F315" s="466">
        <f t="shared" si="17"/>
        <v>69.989999999999995</v>
      </c>
      <c r="G315" s="466">
        <f t="shared" si="15"/>
        <v>22.99</v>
      </c>
      <c r="H315" s="466" t="str">
        <f t="shared" si="16"/>
        <v>Pooled 400</v>
      </c>
    </row>
    <row r="316" spans="1:8" x14ac:dyDescent="0.25">
      <c r="A316" s="432">
        <v>306</v>
      </c>
      <c r="B316" s="466">
        <f t="shared" si="17"/>
        <v>34.01</v>
      </c>
      <c r="C316" s="466">
        <f t="shared" si="17"/>
        <v>71.489999999999995</v>
      </c>
      <c r="D316" s="466">
        <f t="shared" si="17"/>
        <v>22.99</v>
      </c>
      <c r="E316" s="466">
        <f t="shared" si="17"/>
        <v>37.99</v>
      </c>
      <c r="F316" s="466">
        <f t="shared" si="17"/>
        <v>69.989999999999995</v>
      </c>
      <c r="G316" s="466">
        <f t="shared" si="15"/>
        <v>22.99</v>
      </c>
      <c r="H316" s="466" t="str">
        <f t="shared" si="16"/>
        <v>Pooled 400</v>
      </c>
    </row>
    <row r="317" spans="1:8" x14ac:dyDescent="0.25">
      <c r="A317" s="432">
        <v>307</v>
      </c>
      <c r="B317" s="466">
        <f t="shared" si="17"/>
        <v>34.1</v>
      </c>
      <c r="C317" s="466">
        <f t="shared" si="17"/>
        <v>71.739999999999995</v>
      </c>
      <c r="D317" s="466">
        <f t="shared" si="17"/>
        <v>22.99</v>
      </c>
      <c r="E317" s="466">
        <f t="shared" si="17"/>
        <v>37.99</v>
      </c>
      <c r="F317" s="466">
        <f t="shared" si="17"/>
        <v>69.989999999999995</v>
      </c>
      <c r="G317" s="466">
        <f t="shared" si="15"/>
        <v>22.99</v>
      </c>
      <c r="H317" s="466" t="str">
        <f t="shared" si="16"/>
        <v>Pooled 400</v>
      </c>
    </row>
    <row r="318" spans="1:8" x14ac:dyDescent="0.25">
      <c r="A318" s="432">
        <v>308</v>
      </c>
      <c r="B318" s="466">
        <f t="shared" si="17"/>
        <v>34.19</v>
      </c>
      <c r="C318" s="466">
        <f t="shared" si="17"/>
        <v>71.989999999999995</v>
      </c>
      <c r="D318" s="466">
        <f t="shared" si="17"/>
        <v>22.99</v>
      </c>
      <c r="E318" s="466">
        <f t="shared" si="17"/>
        <v>37.99</v>
      </c>
      <c r="F318" s="466">
        <f t="shared" si="17"/>
        <v>69.989999999999995</v>
      </c>
      <c r="G318" s="466">
        <f t="shared" si="15"/>
        <v>22.99</v>
      </c>
      <c r="H318" s="466" t="str">
        <f t="shared" si="16"/>
        <v>Pooled 400</v>
      </c>
    </row>
    <row r="319" spans="1:8" x14ac:dyDescent="0.25">
      <c r="A319" s="432">
        <v>309</v>
      </c>
      <c r="B319" s="466">
        <f t="shared" si="17"/>
        <v>34.28</v>
      </c>
      <c r="C319" s="466">
        <f t="shared" si="17"/>
        <v>72.239999999999995</v>
      </c>
      <c r="D319" s="466">
        <f t="shared" si="17"/>
        <v>22.99</v>
      </c>
      <c r="E319" s="466">
        <f t="shared" si="17"/>
        <v>37.99</v>
      </c>
      <c r="F319" s="466">
        <f t="shared" si="17"/>
        <v>69.989999999999995</v>
      </c>
      <c r="G319" s="466">
        <f t="shared" si="15"/>
        <v>22.99</v>
      </c>
      <c r="H319" s="466" t="str">
        <f t="shared" si="16"/>
        <v>Pooled 400</v>
      </c>
    </row>
    <row r="320" spans="1:8" x14ac:dyDescent="0.25">
      <c r="A320" s="432">
        <v>310</v>
      </c>
      <c r="B320" s="466">
        <f t="shared" si="17"/>
        <v>34.369999999999997</v>
      </c>
      <c r="C320" s="466">
        <f t="shared" si="17"/>
        <v>72.489999999999995</v>
      </c>
      <c r="D320" s="466">
        <f t="shared" si="17"/>
        <v>22.99</v>
      </c>
      <c r="E320" s="466">
        <f t="shared" si="17"/>
        <v>37.99</v>
      </c>
      <c r="F320" s="466">
        <f t="shared" si="17"/>
        <v>69.989999999999995</v>
      </c>
      <c r="G320" s="466">
        <f t="shared" si="15"/>
        <v>22.99</v>
      </c>
      <c r="H320" s="466" t="str">
        <f t="shared" si="16"/>
        <v>Pooled 400</v>
      </c>
    </row>
    <row r="321" spans="1:8" x14ac:dyDescent="0.25">
      <c r="A321" s="432">
        <v>311</v>
      </c>
      <c r="B321" s="466">
        <f t="shared" si="17"/>
        <v>34.46</v>
      </c>
      <c r="C321" s="466">
        <f t="shared" si="17"/>
        <v>72.739999999999995</v>
      </c>
      <c r="D321" s="466">
        <f t="shared" si="17"/>
        <v>22.99</v>
      </c>
      <c r="E321" s="466">
        <f t="shared" si="17"/>
        <v>37.99</v>
      </c>
      <c r="F321" s="466">
        <f t="shared" si="17"/>
        <v>69.989999999999995</v>
      </c>
      <c r="G321" s="466">
        <f t="shared" si="15"/>
        <v>22.99</v>
      </c>
      <c r="H321" s="466" t="str">
        <f t="shared" si="16"/>
        <v>Pooled 400</v>
      </c>
    </row>
    <row r="322" spans="1:8" x14ac:dyDescent="0.25">
      <c r="A322" s="432">
        <v>312</v>
      </c>
      <c r="B322" s="466">
        <f t="shared" si="17"/>
        <v>34.549999999999997</v>
      </c>
      <c r="C322" s="466">
        <f t="shared" si="17"/>
        <v>72.989999999999995</v>
      </c>
      <c r="D322" s="466">
        <f t="shared" si="17"/>
        <v>22.99</v>
      </c>
      <c r="E322" s="466">
        <f t="shared" si="17"/>
        <v>37.99</v>
      </c>
      <c r="F322" s="466">
        <f t="shared" si="17"/>
        <v>69.989999999999995</v>
      </c>
      <c r="G322" s="466">
        <f t="shared" si="15"/>
        <v>22.99</v>
      </c>
      <c r="H322" s="466" t="str">
        <f t="shared" si="16"/>
        <v>Pooled 400</v>
      </c>
    </row>
    <row r="323" spans="1:8" x14ac:dyDescent="0.25">
      <c r="A323" s="432">
        <v>313</v>
      </c>
      <c r="B323" s="466">
        <f t="shared" si="17"/>
        <v>34.64</v>
      </c>
      <c r="C323" s="466">
        <f t="shared" si="17"/>
        <v>73.239999999999995</v>
      </c>
      <c r="D323" s="466">
        <f t="shared" si="17"/>
        <v>22.99</v>
      </c>
      <c r="E323" s="466">
        <f t="shared" si="17"/>
        <v>37.99</v>
      </c>
      <c r="F323" s="466">
        <f t="shared" si="17"/>
        <v>69.989999999999995</v>
      </c>
      <c r="G323" s="466">
        <f t="shared" si="15"/>
        <v>22.99</v>
      </c>
      <c r="H323" s="466" t="str">
        <f t="shared" si="16"/>
        <v>Pooled 400</v>
      </c>
    </row>
    <row r="324" spans="1:8" x14ac:dyDescent="0.25">
      <c r="A324" s="432">
        <v>314</v>
      </c>
      <c r="B324" s="466">
        <f t="shared" si="17"/>
        <v>34.729999999999997</v>
      </c>
      <c r="C324" s="466">
        <f t="shared" si="17"/>
        <v>73.489999999999995</v>
      </c>
      <c r="D324" s="466">
        <f t="shared" si="17"/>
        <v>22.99</v>
      </c>
      <c r="E324" s="466">
        <f t="shared" si="17"/>
        <v>37.99</v>
      </c>
      <c r="F324" s="466">
        <f t="shared" si="17"/>
        <v>69.989999999999995</v>
      </c>
      <c r="G324" s="466">
        <f t="shared" si="15"/>
        <v>22.99</v>
      </c>
      <c r="H324" s="466" t="str">
        <f t="shared" si="16"/>
        <v>Pooled 400</v>
      </c>
    </row>
    <row r="325" spans="1:8" x14ac:dyDescent="0.25">
      <c r="A325" s="432">
        <v>315</v>
      </c>
      <c r="B325" s="466">
        <f t="shared" si="17"/>
        <v>34.82</v>
      </c>
      <c r="C325" s="466">
        <f t="shared" si="17"/>
        <v>73.739999999999995</v>
      </c>
      <c r="D325" s="466">
        <f t="shared" si="17"/>
        <v>22.99</v>
      </c>
      <c r="E325" s="466">
        <f t="shared" si="17"/>
        <v>37.99</v>
      </c>
      <c r="F325" s="466">
        <f t="shared" si="17"/>
        <v>69.989999999999995</v>
      </c>
      <c r="G325" s="466">
        <f t="shared" si="15"/>
        <v>22.99</v>
      </c>
      <c r="H325" s="466" t="str">
        <f t="shared" si="16"/>
        <v>Pooled 400</v>
      </c>
    </row>
    <row r="326" spans="1:8" x14ac:dyDescent="0.25">
      <c r="A326" s="432">
        <v>316</v>
      </c>
      <c r="B326" s="466">
        <f t="shared" si="17"/>
        <v>34.909999999999997</v>
      </c>
      <c r="C326" s="466">
        <f t="shared" si="17"/>
        <v>73.989999999999995</v>
      </c>
      <c r="D326" s="466">
        <f t="shared" si="17"/>
        <v>22.99</v>
      </c>
      <c r="E326" s="466">
        <f t="shared" si="17"/>
        <v>37.99</v>
      </c>
      <c r="F326" s="466">
        <f t="shared" si="17"/>
        <v>69.989999999999995</v>
      </c>
      <c r="G326" s="466">
        <f t="shared" si="15"/>
        <v>22.99</v>
      </c>
      <c r="H326" s="466" t="str">
        <f t="shared" si="16"/>
        <v>Pooled 400</v>
      </c>
    </row>
    <row r="327" spans="1:8" x14ac:dyDescent="0.25">
      <c r="A327" s="432">
        <v>317</v>
      </c>
      <c r="B327" s="466">
        <f t="shared" si="17"/>
        <v>35</v>
      </c>
      <c r="C327" s="466">
        <f t="shared" si="17"/>
        <v>74.239999999999995</v>
      </c>
      <c r="D327" s="466">
        <f t="shared" si="17"/>
        <v>22.99</v>
      </c>
      <c r="E327" s="466">
        <f t="shared" si="17"/>
        <v>37.99</v>
      </c>
      <c r="F327" s="466">
        <f t="shared" si="17"/>
        <v>69.989999999999995</v>
      </c>
      <c r="G327" s="466">
        <f t="shared" si="15"/>
        <v>22.99</v>
      </c>
      <c r="H327" s="466" t="str">
        <f t="shared" si="16"/>
        <v>Pooled 400</v>
      </c>
    </row>
    <row r="328" spans="1:8" x14ac:dyDescent="0.25">
      <c r="A328" s="432">
        <v>318</v>
      </c>
      <c r="B328" s="466">
        <f t="shared" si="17"/>
        <v>35.090000000000003</v>
      </c>
      <c r="C328" s="466">
        <f t="shared" si="17"/>
        <v>74.489999999999995</v>
      </c>
      <c r="D328" s="466">
        <f t="shared" si="17"/>
        <v>22.99</v>
      </c>
      <c r="E328" s="466">
        <f t="shared" si="17"/>
        <v>37.99</v>
      </c>
      <c r="F328" s="466">
        <f t="shared" si="17"/>
        <v>69.989999999999995</v>
      </c>
      <c r="G328" s="466">
        <f t="shared" si="15"/>
        <v>22.99</v>
      </c>
      <c r="H328" s="466" t="str">
        <f t="shared" si="16"/>
        <v>Pooled 400</v>
      </c>
    </row>
    <row r="329" spans="1:8" x14ac:dyDescent="0.25">
      <c r="A329" s="432">
        <v>319</v>
      </c>
      <c r="B329" s="466">
        <f t="shared" si="17"/>
        <v>35.18</v>
      </c>
      <c r="C329" s="466">
        <f t="shared" si="17"/>
        <v>74.739999999999995</v>
      </c>
      <c r="D329" s="466">
        <f t="shared" si="17"/>
        <v>22.99</v>
      </c>
      <c r="E329" s="466">
        <f t="shared" si="17"/>
        <v>37.99</v>
      </c>
      <c r="F329" s="466">
        <f t="shared" si="17"/>
        <v>69.989999999999995</v>
      </c>
      <c r="G329" s="466">
        <f t="shared" si="15"/>
        <v>22.99</v>
      </c>
      <c r="H329" s="466" t="str">
        <f t="shared" si="16"/>
        <v>Pooled 400</v>
      </c>
    </row>
    <row r="330" spans="1:8" x14ac:dyDescent="0.25">
      <c r="A330" s="432">
        <v>320</v>
      </c>
      <c r="B330" s="466">
        <f t="shared" ref="B330:F380" si="18">ROUND(B$6+IF($A330&gt;B$2,($A330-B$2)*B$7,0),2)</f>
        <v>35.270000000000003</v>
      </c>
      <c r="C330" s="466">
        <f t="shared" si="18"/>
        <v>74.989999999999995</v>
      </c>
      <c r="D330" s="466">
        <f t="shared" si="18"/>
        <v>22.99</v>
      </c>
      <c r="E330" s="466">
        <f t="shared" si="18"/>
        <v>37.99</v>
      </c>
      <c r="F330" s="466">
        <f t="shared" si="18"/>
        <v>69.989999999999995</v>
      </c>
      <c r="G330" s="466">
        <f t="shared" si="15"/>
        <v>22.99</v>
      </c>
      <c r="H330" s="466" t="str">
        <f t="shared" si="16"/>
        <v>Pooled 400</v>
      </c>
    </row>
    <row r="331" spans="1:8" x14ac:dyDescent="0.25">
      <c r="A331" s="432">
        <v>321</v>
      </c>
      <c r="B331" s="466">
        <f t="shared" si="18"/>
        <v>35.36</v>
      </c>
      <c r="C331" s="466">
        <f t="shared" si="18"/>
        <v>75.239999999999995</v>
      </c>
      <c r="D331" s="466">
        <f t="shared" si="18"/>
        <v>22.99</v>
      </c>
      <c r="E331" s="466">
        <f t="shared" si="18"/>
        <v>37.99</v>
      </c>
      <c r="F331" s="466">
        <f t="shared" si="18"/>
        <v>69.989999999999995</v>
      </c>
      <c r="G331" s="466">
        <f t="shared" si="15"/>
        <v>22.99</v>
      </c>
      <c r="H331" s="466" t="str">
        <f t="shared" si="16"/>
        <v>Pooled 400</v>
      </c>
    </row>
    <row r="332" spans="1:8" x14ac:dyDescent="0.25">
      <c r="A332" s="432">
        <v>322</v>
      </c>
      <c r="B332" s="466">
        <f t="shared" si="18"/>
        <v>35.450000000000003</v>
      </c>
      <c r="C332" s="466">
        <f t="shared" si="18"/>
        <v>75.489999999999995</v>
      </c>
      <c r="D332" s="466">
        <f t="shared" si="18"/>
        <v>22.99</v>
      </c>
      <c r="E332" s="466">
        <f t="shared" si="18"/>
        <v>37.99</v>
      </c>
      <c r="F332" s="466">
        <f t="shared" si="18"/>
        <v>69.989999999999995</v>
      </c>
      <c r="G332" s="466">
        <f t="shared" ref="G332:G395" si="19">MIN(B332:F332)</f>
        <v>22.99</v>
      </c>
      <c r="H332" s="466" t="str">
        <f t="shared" ref="H332:H395" si="20">IF(G332=F332,"Unlimited",IF(G332=E332,"Pooled 900",IF(G332=D332,"Pooled 400",IF(G332=C332,"Pooled 100",IF(G332=B332,"Metered","")))))</f>
        <v>Pooled 400</v>
      </c>
    </row>
    <row r="333" spans="1:8" x14ac:dyDescent="0.25">
      <c r="A333" s="432">
        <v>323</v>
      </c>
      <c r="B333" s="466">
        <f t="shared" si="18"/>
        <v>35.54</v>
      </c>
      <c r="C333" s="466">
        <f t="shared" si="18"/>
        <v>75.739999999999995</v>
      </c>
      <c r="D333" s="466">
        <f t="shared" si="18"/>
        <v>22.99</v>
      </c>
      <c r="E333" s="466">
        <f t="shared" si="18"/>
        <v>37.99</v>
      </c>
      <c r="F333" s="466">
        <f t="shared" si="18"/>
        <v>69.989999999999995</v>
      </c>
      <c r="G333" s="466">
        <f t="shared" si="19"/>
        <v>22.99</v>
      </c>
      <c r="H333" s="466" t="str">
        <f t="shared" si="20"/>
        <v>Pooled 400</v>
      </c>
    </row>
    <row r="334" spans="1:8" x14ac:dyDescent="0.25">
      <c r="A334" s="432">
        <v>324</v>
      </c>
      <c r="B334" s="466">
        <f t="shared" si="18"/>
        <v>35.630000000000003</v>
      </c>
      <c r="C334" s="466">
        <f t="shared" si="18"/>
        <v>75.989999999999995</v>
      </c>
      <c r="D334" s="466">
        <f t="shared" si="18"/>
        <v>22.99</v>
      </c>
      <c r="E334" s="466">
        <f t="shared" si="18"/>
        <v>37.99</v>
      </c>
      <c r="F334" s="466">
        <f t="shared" si="18"/>
        <v>69.989999999999995</v>
      </c>
      <c r="G334" s="466">
        <f t="shared" si="19"/>
        <v>22.99</v>
      </c>
      <c r="H334" s="466" t="str">
        <f t="shared" si="20"/>
        <v>Pooled 400</v>
      </c>
    </row>
    <row r="335" spans="1:8" x14ac:dyDescent="0.25">
      <c r="A335" s="432">
        <v>325</v>
      </c>
      <c r="B335" s="466">
        <f t="shared" si="18"/>
        <v>35.72</v>
      </c>
      <c r="C335" s="466">
        <f t="shared" si="18"/>
        <v>76.239999999999995</v>
      </c>
      <c r="D335" s="466">
        <f t="shared" si="18"/>
        <v>22.99</v>
      </c>
      <c r="E335" s="466">
        <f t="shared" si="18"/>
        <v>37.99</v>
      </c>
      <c r="F335" s="466">
        <f t="shared" si="18"/>
        <v>69.989999999999995</v>
      </c>
      <c r="G335" s="466">
        <f t="shared" si="19"/>
        <v>22.99</v>
      </c>
      <c r="H335" s="466" t="str">
        <f t="shared" si="20"/>
        <v>Pooled 400</v>
      </c>
    </row>
    <row r="336" spans="1:8" x14ac:dyDescent="0.25">
      <c r="A336" s="432">
        <v>326</v>
      </c>
      <c r="B336" s="466">
        <f t="shared" si="18"/>
        <v>35.81</v>
      </c>
      <c r="C336" s="466">
        <f t="shared" si="18"/>
        <v>76.489999999999995</v>
      </c>
      <c r="D336" s="466">
        <f t="shared" si="18"/>
        <v>22.99</v>
      </c>
      <c r="E336" s="466">
        <f t="shared" si="18"/>
        <v>37.99</v>
      </c>
      <c r="F336" s="466">
        <f t="shared" si="18"/>
        <v>69.989999999999995</v>
      </c>
      <c r="G336" s="466">
        <f t="shared" si="19"/>
        <v>22.99</v>
      </c>
      <c r="H336" s="466" t="str">
        <f t="shared" si="20"/>
        <v>Pooled 400</v>
      </c>
    </row>
    <row r="337" spans="1:8" x14ac:dyDescent="0.25">
      <c r="A337" s="432">
        <v>327</v>
      </c>
      <c r="B337" s="466">
        <f t="shared" si="18"/>
        <v>35.9</v>
      </c>
      <c r="C337" s="466">
        <f t="shared" si="18"/>
        <v>76.739999999999995</v>
      </c>
      <c r="D337" s="466">
        <f t="shared" si="18"/>
        <v>22.99</v>
      </c>
      <c r="E337" s="466">
        <f t="shared" si="18"/>
        <v>37.99</v>
      </c>
      <c r="F337" s="466">
        <f t="shared" si="18"/>
        <v>69.989999999999995</v>
      </c>
      <c r="G337" s="466">
        <f t="shared" si="19"/>
        <v>22.99</v>
      </c>
      <c r="H337" s="466" t="str">
        <f t="shared" si="20"/>
        <v>Pooled 400</v>
      </c>
    </row>
    <row r="338" spans="1:8" x14ac:dyDescent="0.25">
      <c r="A338" s="432">
        <v>328</v>
      </c>
      <c r="B338" s="466">
        <f t="shared" si="18"/>
        <v>35.99</v>
      </c>
      <c r="C338" s="466">
        <f t="shared" si="18"/>
        <v>76.989999999999995</v>
      </c>
      <c r="D338" s="466">
        <f t="shared" si="18"/>
        <v>22.99</v>
      </c>
      <c r="E338" s="466">
        <f t="shared" si="18"/>
        <v>37.99</v>
      </c>
      <c r="F338" s="466">
        <f t="shared" si="18"/>
        <v>69.989999999999995</v>
      </c>
      <c r="G338" s="466">
        <f t="shared" si="19"/>
        <v>22.99</v>
      </c>
      <c r="H338" s="466" t="str">
        <f t="shared" si="20"/>
        <v>Pooled 400</v>
      </c>
    </row>
    <row r="339" spans="1:8" x14ac:dyDescent="0.25">
      <c r="A339" s="432">
        <v>329</v>
      </c>
      <c r="B339" s="466">
        <f t="shared" si="18"/>
        <v>36.08</v>
      </c>
      <c r="C339" s="466">
        <f t="shared" si="18"/>
        <v>77.239999999999995</v>
      </c>
      <c r="D339" s="466">
        <f t="shared" si="18"/>
        <v>22.99</v>
      </c>
      <c r="E339" s="466">
        <f t="shared" si="18"/>
        <v>37.99</v>
      </c>
      <c r="F339" s="466">
        <f t="shared" si="18"/>
        <v>69.989999999999995</v>
      </c>
      <c r="G339" s="466">
        <f t="shared" si="19"/>
        <v>22.99</v>
      </c>
      <c r="H339" s="466" t="str">
        <f t="shared" si="20"/>
        <v>Pooled 400</v>
      </c>
    </row>
    <row r="340" spans="1:8" x14ac:dyDescent="0.25">
      <c r="A340" s="432">
        <v>330</v>
      </c>
      <c r="B340" s="466">
        <f t="shared" si="18"/>
        <v>36.17</v>
      </c>
      <c r="C340" s="466">
        <f t="shared" si="18"/>
        <v>77.489999999999995</v>
      </c>
      <c r="D340" s="466">
        <f t="shared" si="18"/>
        <v>22.99</v>
      </c>
      <c r="E340" s="466">
        <f t="shared" si="18"/>
        <v>37.99</v>
      </c>
      <c r="F340" s="466">
        <f t="shared" si="18"/>
        <v>69.989999999999995</v>
      </c>
      <c r="G340" s="466">
        <f t="shared" si="19"/>
        <v>22.99</v>
      </c>
      <c r="H340" s="466" t="str">
        <f t="shared" si="20"/>
        <v>Pooled 400</v>
      </c>
    </row>
    <row r="341" spans="1:8" x14ac:dyDescent="0.25">
      <c r="A341" s="432">
        <v>331</v>
      </c>
      <c r="B341" s="466">
        <f t="shared" si="18"/>
        <v>36.26</v>
      </c>
      <c r="C341" s="466">
        <f t="shared" si="18"/>
        <v>77.739999999999995</v>
      </c>
      <c r="D341" s="466">
        <f t="shared" si="18"/>
        <v>22.99</v>
      </c>
      <c r="E341" s="466">
        <f t="shared" si="18"/>
        <v>37.99</v>
      </c>
      <c r="F341" s="466">
        <f t="shared" si="18"/>
        <v>69.989999999999995</v>
      </c>
      <c r="G341" s="466">
        <f t="shared" si="19"/>
        <v>22.99</v>
      </c>
      <c r="H341" s="466" t="str">
        <f t="shared" si="20"/>
        <v>Pooled 400</v>
      </c>
    </row>
    <row r="342" spans="1:8" x14ac:dyDescent="0.25">
      <c r="A342" s="432">
        <v>332</v>
      </c>
      <c r="B342" s="466">
        <f t="shared" si="18"/>
        <v>36.35</v>
      </c>
      <c r="C342" s="466">
        <f t="shared" si="18"/>
        <v>77.989999999999995</v>
      </c>
      <c r="D342" s="466">
        <f t="shared" si="18"/>
        <v>22.99</v>
      </c>
      <c r="E342" s="466">
        <f t="shared" si="18"/>
        <v>37.99</v>
      </c>
      <c r="F342" s="466">
        <f t="shared" si="18"/>
        <v>69.989999999999995</v>
      </c>
      <c r="G342" s="466">
        <f t="shared" si="19"/>
        <v>22.99</v>
      </c>
      <c r="H342" s="466" t="str">
        <f t="shared" si="20"/>
        <v>Pooled 400</v>
      </c>
    </row>
    <row r="343" spans="1:8" x14ac:dyDescent="0.25">
      <c r="A343" s="432">
        <v>333</v>
      </c>
      <c r="B343" s="466">
        <f t="shared" si="18"/>
        <v>36.44</v>
      </c>
      <c r="C343" s="466">
        <f t="shared" si="18"/>
        <v>78.239999999999995</v>
      </c>
      <c r="D343" s="466">
        <f t="shared" si="18"/>
        <v>22.99</v>
      </c>
      <c r="E343" s="466">
        <f t="shared" si="18"/>
        <v>37.99</v>
      </c>
      <c r="F343" s="466">
        <f t="shared" si="18"/>
        <v>69.989999999999995</v>
      </c>
      <c r="G343" s="466">
        <f t="shared" si="19"/>
        <v>22.99</v>
      </c>
      <c r="H343" s="466" t="str">
        <f t="shared" si="20"/>
        <v>Pooled 400</v>
      </c>
    </row>
    <row r="344" spans="1:8" x14ac:dyDescent="0.25">
      <c r="A344" s="432">
        <v>334</v>
      </c>
      <c r="B344" s="466">
        <f t="shared" si="18"/>
        <v>36.53</v>
      </c>
      <c r="C344" s="466">
        <f t="shared" si="18"/>
        <v>78.489999999999995</v>
      </c>
      <c r="D344" s="466">
        <f t="shared" si="18"/>
        <v>22.99</v>
      </c>
      <c r="E344" s="466">
        <f t="shared" si="18"/>
        <v>37.99</v>
      </c>
      <c r="F344" s="466">
        <f t="shared" si="18"/>
        <v>69.989999999999995</v>
      </c>
      <c r="G344" s="466">
        <f t="shared" si="19"/>
        <v>22.99</v>
      </c>
      <c r="H344" s="466" t="str">
        <f t="shared" si="20"/>
        <v>Pooled 400</v>
      </c>
    </row>
    <row r="345" spans="1:8" x14ac:dyDescent="0.25">
      <c r="A345" s="432">
        <v>335</v>
      </c>
      <c r="B345" s="466">
        <f t="shared" si="18"/>
        <v>36.619999999999997</v>
      </c>
      <c r="C345" s="466">
        <f t="shared" si="18"/>
        <v>78.739999999999995</v>
      </c>
      <c r="D345" s="466">
        <f t="shared" si="18"/>
        <v>22.99</v>
      </c>
      <c r="E345" s="466">
        <f t="shared" si="18"/>
        <v>37.99</v>
      </c>
      <c r="F345" s="466">
        <f t="shared" si="18"/>
        <v>69.989999999999995</v>
      </c>
      <c r="G345" s="466">
        <f t="shared" si="19"/>
        <v>22.99</v>
      </c>
      <c r="H345" s="466" t="str">
        <f t="shared" si="20"/>
        <v>Pooled 400</v>
      </c>
    </row>
    <row r="346" spans="1:8" x14ac:dyDescent="0.25">
      <c r="A346" s="432">
        <v>336</v>
      </c>
      <c r="B346" s="466">
        <f t="shared" si="18"/>
        <v>36.71</v>
      </c>
      <c r="C346" s="466">
        <f t="shared" si="18"/>
        <v>78.989999999999995</v>
      </c>
      <c r="D346" s="466">
        <f t="shared" si="18"/>
        <v>22.99</v>
      </c>
      <c r="E346" s="466">
        <f t="shared" si="18"/>
        <v>37.99</v>
      </c>
      <c r="F346" s="466">
        <f t="shared" si="18"/>
        <v>69.989999999999995</v>
      </c>
      <c r="G346" s="466">
        <f t="shared" si="19"/>
        <v>22.99</v>
      </c>
      <c r="H346" s="466" t="str">
        <f t="shared" si="20"/>
        <v>Pooled 400</v>
      </c>
    </row>
    <row r="347" spans="1:8" x14ac:dyDescent="0.25">
      <c r="A347" s="432">
        <v>337</v>
      </c>
      <c r="B347" s="466">
        <f t="shared" si="18"/>
        <v>36.799999999999997</v>
      </c>
      <c r="C347" s="466">
        <f t="shared" si="18"/>
        <v>79.239999999999995</v>
      </c>
      <c r="D347" s="466">
        <f t="shared" si="18"/>
        <v>22.99</v>
      </c>
      <c r="E347" s="466">
        <f t="shared" si="18"/>
        <v>37.99</v>
      </c>
      <c r="F347" s="466">
        <f t="shared" si="18"/>
        <v>69.989999999999995</v>
      </c>
      <c r="G347" s="466">
        <f t="shared" si="19"/>
        <v>22.99</v>
      </c>
      <c r="H347" s="466" t="str">
        <f t="shared" si="20"/>
        <v>Pooled 400</v>
      </c>
    </row>
    <row r="348" spans="1:8" x14ac:dyDescent="0.25">
      <c r="A348" s="432">
        <v>338</v>
      </c>
      <c r="B348" s="466">
        <f t="shared" si="18"/>
        <v>36.89</v>
      </c>
      <c r="C348" s="466">
        <f t="shared" si="18"/>
        <v>79.489999999999995</v>
      </c>
      <c r="D348" s="466">
        <f t="shared" si="18"/>
        <v>22.99</v>
      </c>
      <c r="E348" s="466">
        <f t="shared" si="18"/>
        <v>37.99</v>
      </c>
      <c r="F348" s="466">
        <f t="shared" si="18"/>
        <v>69.989999999999995</v>
      </c>
      <c r="G348" s="466">
        <f t="shared" si="19"/>
        <v>22.99</v>
      </c>
      <c r="H348" s="466" t="str">
        <f t="shared" si="20"/>
        <v>Pooled 400</v>
      </c>
    </row>
    <row r="349" spans="1:8" x14ac:dyDescent="0.25">
      <c r="A349" s="432">
        <v>339</v>
      </c>
      <c r="B349" s="466">
        <f t="shared" si="18"/>
        <v>36.979999999999997</v>
      </c>
      <c r="C349" s="466">
        <f t="shared" si="18"/>
        <v>79.739999999999995</v>
      </c>
      <c r="D349" s="466">
        <f t="shared" si="18"/>
        <v>22.99</v>
      </c>
      <c r="E349" s="466">
        <f t="shared" si="18"/>
        <v>37.99</v>
      </c>
      <c r="F349" s="466">
        <f t="shared" si="18"/>
        <v>69.989999999999995</v>
      </c>
      <c r="G349" s="466">
        <f t="shared" si="19"/>
        <v>22.99</v>
      </c>
      <c r="H349" s="466" t="str">
        <f t="shared" si="20"/>
        <v>Pooled 400</v>
      </c>
    </row>
    <row r="350" spans="1:8" x14ac:dyDescent="0.25">
      <c r="A350" s="432">
        <v>340</v>
      </c>
      <c r="B350" s="466">
        <f t="shared" si="18"/>
        <v>37.07</v>
      </c>
      <c r="C350" s="466">
        <f t="shared" si="18"/>
        <v>79.989999999999995</v>
      </c>
      <c r="D350" s="466">
        <f t="shared" si="18"/>
        <v>22.99</v>
      </c>
      <c r="E350" s="466">
        <f t="shared" si="18"/>
        <v>37.99</v>
      </c>
      <c r="F350" s="466">
        <f t="shared" si="18"/>
        <v>69.989999999999995</v>
      </c>
      <c r="G350" s="466">
        <f t="shared" si="19"/>
        <v>22.99</v>
      </c>
      <c r="H350" s="466" t="str">
        <f t="shared" si="20"/>
        <v>Pooled 400</v>
      </c>
    </row>
    <row r="351" spans="1:8" x14ac:dyDescent="0.25">
      <c r="A351" s="432">
        <v>341</v>
      </c>
      <c r="B351" s="466">
        <f t="shared" si="18"/>
        <v>37.159999999999997</v>
      </c>
      <c r="C351" s="466">
        <f t="shared" si="18"/>
        <v>80.239999999999995</v>
      </c>
      <c r="D351" s="466">
        <f t="shared" si="18"/>
        <v>22.99</v>
      </c>
      <c r="E351" s="466">
        <f t="shared" si="18"/>
        <v>37.99</v>
      </c>
      <c r="F351" s="466">
        <f t="shared" si="18"/>
        <v>69.989999999999995</v>
      </c>
      <c r="G351" s="466">
        <f t="shared" si="19"/>
        <v>22.99</v>
      </c>
      <c r="H351" s="466" t="str">
        <f t="shared" si="20"/>
        <v>Pooled 400</v>
      </c>
    </row>
    <row r="352" spans="1:8" x14ac:dyDescent="0.25">
      <c r="A352" s="432">
        <v>342</v>
      </c>
      <c r="B352" s="466">
        <f t="shared" si="18"/>
        <v>37.25</v>
      </c>
      <c r="C352" s="466">
        <f t="shared" si="18"/>
        <v>80.489999999999995</v>
      </c>
      <c r="D352" s="466">
        <f t="shared" si="18"/>
        <v>22.99</v>
      </c>
      <c r="E352" s="466">
        <f t="shared" si="18"/>
        <v>37.99</v>
      </c>
      <c r="F352" s="466">
        <f t="shared" si="18"/>
        <v>69.989999999999995</v>
      </c>
      <c r="G352" s="466">
        <f t="shared" si="19"/>
        <v>22.99</v>
      </c>
      <c r="H352" s="466" t="str">
        <f t="shared" si="20"/>
        <v>Pooled 400</v>
      </c>
    </row>
    <row r="353" spans="1:8" x14ac:dyDescent="0.25">
      <c r="A353" s="432">
        <v>343</v>
      </c>
      <c r="B353" s="466">
        <f t="shared" si="18"/>
        <v>37.340000000000003</v>
      </c>
      <c r="C353" s="466">
        <f t="shared" si="18"/>
        <v>80.739999999999995</v>
      </c>
      <c r="D353" s="466">
        <f t="shared" si="18"/>
        <v>22.99</v>
      </c>
      <c r="E353" s="466">
        <f t="shared" si="18"/>
        <v>37.99</v>
      </c>
      <c r="F353" s="466">
        <f t="shared" si="18"/>
        <v>69.989999999999995</v>
      </c>
      <c r="G353" s="466">
        <f t="shared" si="19"/>
        <v>22.99</v>
      </c>
      <c r="H353" s="466" t="str">
        <f t="shared" si="20"/>
        <v>Pooled 400</v>
      </c>
    </row>
    <row r="354" spans="1:8" x14ac:dyDescent="0.25">
      <c r="A354" s="432">
        <v>344</v>
      </c>
      <c r="B354" s="466">
        <f t="shared" si="18"/>
        <v>37.43</v>
      </c>
      <c r="C354" s="466">
        <f t="shared" si="18"/>
        <v>80.989999999999995</v>
      </c>
      <c r="D354" s="466">
        <f t="shared" si="18"/>
        <v>22.99</v>
      </c>
      <c r="E354" s="466">
        <f t="shared" si="18"/>
        <v>37.99</v>
      </c>
      <c r="F354" s="466">
        <f t="shared" si="18"/>
        <v>69.989999999999995</v>
      </c>
      <c r="G354" s="466">
        <f t="shared" si="19"/>
        <v>22.99</v>
      </c>
      <c r="H354" s="466" t="str">
        <f t="shared" si="20"/>
        <v>Pooled 400</v>
      </c>
    </row>
    <row r="355" spans="1:8" x14ac:dyDescent="0.25">
      <c r="A355" s="432">
        <v>345</v>
      </c>
      <c r="B355" s="466">
        <f t="shared" si="18"/>
        <v>37.520000000000003</v>
      </c>
      <c r="C355" s="466">
        <f t="shared" si="18"/>
        <v>81.239999999999995</v>
      </c>
      <c r="D355" s="466">
        <f t="shared" si="18"/>
        <v>22.99</v>
      </c>
      <c r="E355" s="466">
        <f t="shared" si="18"/>
        <v>37.99</v>
      </c>
      <c r="F355" s="466">
        <f t="shared" si="18"/>
        <v>69.989999999999995</v>
      </c>
      <c r="G355" s="466">
        <f t="shared" si="19"/>
        <v>22.99</v>
      </c>
      <c r="H355" s="466" t="str">
        <f t="shared" si="20"/>
        <v>Pooled 400</v>
      </c>
    </row>
    <row r="356" spans="1:8" x14ac:dyDescent="0.25">
      <c r="A356" s="432">
        <v>346</v>
      </c>
      <c r="B356" s="466">
        <f t="shared" si="18"/>
        <v>37.61</v>
      </c>
      <c r="C356" s="466">
        <f t="shared" si="18"/>
        <v>81.489999999999995</v>
      </c>
      <c r="D356" s="466">
        <f t="shared" si="18"/>
        <v>22.99</v>
      </c>
      <c r="E356" s="466">
        <f t="shared" si="18"/>
        <v>37.99</v>
      </c>
      <c r="F356" s="466">
        <f t="shared" si="18"/>
        <v>69.989999999999995</v>
      </c>
      <c r="G356" s="466">
        <f t="shared" si="19"/>
        <v>22.99</v>
      </c>
      <c r="H356" s="466" t="str">
        <f t="shared" si="20"/>
        <v>Pooled 400</v>
      </c>
    </row>
    <row r="357" spans="1:8" x14ac:dyDescent="0.25">
      <c r="A357" s="432">
        <v>347</v>
      </c>
      <c r="B357" s="466">
        <f t="shared" si="18"/>
        <v>37.700000000000003</v>
      </c>
      <c r="C357" s="466">
        <f t="shared" si="18"/>
        <v>81.739999999999995</v>
      </c>
      <c r="D357" s="466">
        <f t="shared" si="18"/>
        <v>22.99</v>
      </c>
      <c r="E357" s="466">
        <f t="shared" si="18"/>
        <v>37.99</v>
      </c>
      <c r="F357" s="466">
        <f t="shared" si="18"/>
        <v>69.989999999999995</v>
      </c>
      <c r="G357" s="466">
        <f t="shared" si="19"/>
        <v>22.99</v>
      </c>
      <c r="H357" s="466" t="str">
        <f t="shared" si="20"/>
        <v>Pooled 400</v>
      </c>
    </row>
    <row r="358" spans="1:8" x14ac:dyDescent="0.25">
      <c r="A358" s="432">
        <v>348</v>
      </c>
      <c r="B358" s="466">
        <f t="shared" si="18"/>
        <v>37.79</v>
      </c>
      <c r="C358" s="466">
        <f t="shared" si="18"/>
        <v>81.99</v>
      </c>
      <c r="D358" s="466">
        <f t="shared" si="18"/>
        <v>22.99</v>
      </c>
      <c r="E358" s="466">
        <f t="shared" si="18"/>
        <v>37.99</v>
      </c>
      <c r="F358" s="466">
        <f t="shared" si="18"/>
        <v>69.989999999999995</v>
      </c>
      <c r="G358" s="466">
        <f t="shared" si="19"/>
        <v>22.99</v>
      </c>
      <c r="H358" s="466" t="str">
        <f t="shared" si="20"/>
        <v>Pooled 400</v>
      </c>
    </row>
    <row r="359" spans="1:8" x14ac:dyDescent="0.25">
      <c r="A359" s="432">
        <v>349</v>
      </c>
      <c r="B359" s="466">
        <f t="shared" si="18"/>
        <v>37.880000000000003</v>
      </c>
      <c r="C359" s="466">
        <f t="shared" si="18"/>
        <v>82.24</v>
      </c>
      <c r="D359" s="466">
        <f t="shared" si="18"/>
        <v>22.99</v>
      </c>
      <c r="E359" s="466">
        <f t="shared" si="18"/>
        <v>37.99</v>
      </c>
      <c r="F359" s="466">
        <f t="shared" si="18"/>
        <v>69.989999999999995</v>
      </c>
      <c r="G359" s="466">
        <f t="shared" si="19"/>
        <v>22.99</v>
      </c>
      <c r="H359" s="466" t="str">
        <f t="shared" si="20"/>
        <v>Pooled 400</v>
      </c>
    </row>
    <row r="360" spans="1:8" x14ac:dyDescent="0.25">
      <c r="A360" s="432">
        <v>350</v>
      </c>
      <c r="B360" s="466">
        <f t="shared" si="18"/>
        <v>37.97</v>
      </c>
      <c r="C360" s="466">
        <f t="shared" si="18"/>
        <v>82.49</v>
      </c>
      <c r="D360" s="466">
        <f t="shared" si="18"/>
        <v>22.99</v>
      </c>
      <c r="E360" s="466">
        <f t="shared" si="18"/>
        <v>37.99</v>
      </c>
      <c r="F360" s="466">
        <f t="shared" si="18"/>
        <v>69.989999999999995</v>
      </c>
      <c r="G360" s="466">
        <f t="shared" si="19"/>
        <v>22.99</v>
      </c>
      <c r="H360" s="466" t="str">
        <f t="shared" si="20"/>
        <v>Pooled 400</v>
      </c>
    </row>
    <row r="361" spans="1:8" x14ac:dyDescent="0.25">
      <c r="A361" s="432">
        <v>351</v>
      </c>
      <c r="B361" s="466">
        <f t="shared" si="18"/>
        <v>38.06</v>
      </c>
      <c r="C361" s="466">
        <f t="shared" si="18"/>
        <v>82.74</v>
      </c>
      <c r="D361" s="466">
        <f t="shared" si="18"/>
        <v>22.99</v>
      </c>
      <c r="E361" s="466">
        <f t="shared" si="18"/>
        <v>37.99</v>
      </c>
      <c r="F361" s="466">
        <f t="shared" si="18"/>
        <v>69.989999999999995</v>
      </c>
      <c r="G361" s="466">
        <f t="shared" si="19"/>
        <v>22.99</v>
      </c>
      <c r="H361" s="466" t="str">
        <f t="shared" si="20"/>
        <v>Pooled 400</v>
      </c>
    </row>
    <row r="362" spans="1:8" x14ac:dyDescent="0.25">
      <c r="A362" s="432">
        <v>352</v>
      </c>
      <c r="B362" s="466">
        <f t="shared" si="18"/>
        <v>38.15</v>
      </c>
      <c r="C362" s="466">
        <f t="shared" si="18"/>
        <v>82.99</v>
      </c>
      <c r="D362" s="466">
        <f t="shared" si="18"/>
        <v>22.99</v>
      </c>
      <c r="E362" s="466">
        <f t="shared" si="18"/>
        <v>37.99</v>
      </c>
      <c r="F362" s="466">
        <f t="shared" si="18"/>
        <v>69.989999999999995</v>
      </c>
      <c r="G362" s="466">
        <f t="shared" si="19"/>
        <v>22.99</v>
      </c>
      <c r="H362" s="466" t="str">
        <f t="shared" si="20"/>
        <v>Pooled 400</v>
      </c>
    </row>
    <row r="363" spans="1:8" x14ac:dyDescent="0.25">
      <c r="A363" s="432">
        <v>353</v>
      </c>
      <c r="B363" s="466">
        <f t="shared" si="18"/>
        <v>38.24</v>
      </c>
      <c r="C363" s="466">
        <f t="shared" si="18"/>
        <v>83.24</v>
      </c>
      <c r="D363" s="466">
        <f t="shared" si="18"/>
        <v>22.99</v>
      </c>
      <c r="E363" s="466">
        <f t="shared" si="18"/>
        <v>37.99</v>
      </c>
      <c r="F363" s="466">
        <f t="shared" si="18"/>
        <v>69.989999999999995</v>
      </c>
      <c r="G363" s="466">
        <f t="shared" si="19"/>
        <v>22.99</v>
      </c>
      <c r="H363" s="466" t="str">
        <f t="shared" si="20"/>
        <v>Pooled 400</v>
      </c>
    </row>
    <row r="364" spans="1:8" x14ac:dyDescent="0.25">
      <c r="A364" s="432">
        <v>354</v>
      </c>
      <c r="B364" s="466">
        <f t="shared" si="18"/>
        <v>38.33</v>
      </c>
      <c r="C364" s="466">
        <f t="shared" si="18"/>
        <v>83.49</v>
      </c>
      <c r="D364" s="466">
        <f t="shared" si="18"/>
        <v>22.99</v>
      </c>
      <c r="E364" s="466">
        <f t="shared" si="18"/>
        <v>37.99</v>
      </c>
      <c r="F364" s="466">
        <f t="shared" si="18"/>
        <v>69.989999999999995</v>
      </c>
      <c r="G364" s="466">
        <f t="shared" si="19"/>
        <v>22.99</v>
      </c>
      <c r="H364" s="466" t="str">
        <f t="shared" si="20"/>
        <v>Pooled 400</v>
      </c>
    </row>
    <row r="365" spans="1:8" x14ac:dyDescent="0.25">
      <c r="A365" s="432">
        <v>355</v>
      </c>
      <c r="B365" s="466">
        <f t="shared" si="18"/>
        <v>38.42</v>
      </c>
      <c r="C365" s="466">
        <f t="shared" si="18"/>
        <v>83.74</v>
      </c>
      <c r="D365" s="466">
        <f t="shared" si="18"/>
        <v>22.99</v>
      </c>
      <c r="E365" s="466">
        <f t="shared" si="18"/>
        <v>37.99</v>
      </c>
      <c r="F365" s="466">
        <f t="shared" si="18"/>
        <v>69.989999999999995</v>
      </c>
      <c r="G365" s="466">
        <f t="shared" si="19"/>
        <v>22.99</v>
      </c>
      <c r="H365" s="466" t="str">
        <f t="shared" si="20"/>
        <v>Pooled 400</v>
      </c>
    </row>
    <row r="366" spans="1:8" x14ac:dyDescent="0.25">
      <c r="A366" s="432">
        <v>356</v>
      </c>
      <c r="B366" s="466">
        <f t="shared" si="18"/>
        <v>38.51</v>
      </c>
      <c r="C366" s="466">
        <f t="shared" si="18"/>
        <v>83.99</v>
      </c>
      <c r="D366" s="466">
        <f t="shared" si="18"/>
        <v>22.99</v>
      </c>
      <c r="E366" s="466">
        <f t="shared" si="18"/>
        <v>37.99</v>
      </c>
      <c r="F366" s="466">
        <f t="shared" si="18"/>
        <v>69.989999999999995</v>
      </c>
      <c r="G366" s="466">
        <f t="shared" si="19"/>
        <v>22.99</v>
      </c>
      <c r="H366" s="466" t="str">
        <f t="shared" si="20"/>
        <v>Pooled 400</v>
      </c>
    </row>
    <row r="367" spans="1:8" x14ac:dyDescent="0.25">
      <c r="A367" s="432">
        <v>357</v>
      </c>
      <c r="B367" s="466">
        <f t="shared" si="18"/>
        <v>38.6</v>
      </c>
      <c r="C367" s="466">
        <f t="shared" si="18"/>
        <v>84.24</v>
      </c>
      <c r="D367" s="466">
        <f t="shared" si="18"/>
        <v>22.99</v>
      </c>
      <c r="E367" s="466">
        <f t="shared" si="18"/>
        <v>37.99</v>
      </c>
      <c r="F367" s="466">
        <f t="shared" si="18"/>
        <v>69.989999999999995</v>
      </c>
      <c r="G367" s="466">
        <f t="shared" si="19"/>
        <v>22.99</v>
      </c>
      <c r="H367" s="466" t="str">
        <f t="shared" si="20"/>
        <v>Pooled 400</v>
      </c>
    </row>
    <row r="368" spans="1:8" x14ac:dyDescent="0.25">
      <c r="A368" s="432">
        <v>358</v>
      </c>
      <c r="B368" s="466">
        <f t="shared" si="18"/>
        <v>38.69</v>
      </c>
      <c r="C368" s="466">
        <f t="shared" si="18"/>
        <v>84.49</v>
      </c>
      <c r="D368" s="466">
        <f t="shared" si="18"/>
        <v>22.99</v>
      </c>
      <c r="E368" s="466">
        <f t="shared" si="18"/>
        <v>37.99</v>
      </c>
      <c r="F368" s="466">
        <f t="shared" si="18"/>
        <v>69.989999999999995</v>
      </c>
      <c r="G368" s="466">
        <f t="shared" si="19"/>
        <v>22.99</v>
      </c>
      <c r="H368" s="466" t="str">
        <f t="shared" si="20"/>
        <v>Pooled 400</v>
      </c>
    </row>
    <row r="369" spans="1:8" x14ac:dyDescent="0.25">
      <c r="A369" s="432">
        <v>359</v>
      </c>
      <c r="B369" s="466">
        <f t="shared" si="18"/>
        <v>38.78</v>
      </c>
      <c r="C369" s="466">
        <f t="shared" si="18"/>
        <v>84.74</v>
      </c>
      <c r="D369" s="466">
        <f t="shared" si="18"/>
        <v>22.99</v>
      </c>
      <c r="E369" s="466">
        <f t="shared" si="18"/>
        <v>37.99</v>
      </c>
      <c r="F369" s="466">
        <f t="shared" si="18"/>
        <v>69.989999999999995</v>
      </c>
      <c r="G369" s="466">
        <f t="shared" si="19"/>
        <v>22.99</v>
      </c>
      <c r="H369" s="466" t="str">
        <f t="shared" si="20"/>
        <v>Pooled 400</v>
      </c>
    </row>
    <row r="370" spans="1:8" x14ac:dyDescent="0.25">
      <c r="A370" s="432">
        <v>360</v>
      </c>
      <c r="B370" s="466">
        <f t="shared" si="18"/>
        <v>38.869999999999997</v>
      </c>
      <c r="C370" s="466">
        <f t="shared" si="18"/>
        <v>84.99</v>
      </c>
      <c r="D370" s="466">
        <f t="shared" si="18"/>
        <v>22.99</v>
      </c>
      <c r="E370" s="466">
        <f t="shared" si="18"/>
        <v>37.99</v>
      </c>
      <c r="F370" s="466">
        <f t="shared" si="18"/>
        <v>69.989999999999995</v>
      </c>
      <c r="G370" s="466">
        <f t="shared" si="19"/>
        <v>22.99</v>
      </c>
      <c r="H370" s="466" t="str">
        <f t="shared" si="20"/>
        <v>Pooled 400</v>
      </c>
    </row>
    <row r="371" spans="1:8" x14ac:dyDescent="0.25">
      <c r="A371" s="432">
        <v>361</v>
      </c>
      <c r="B371" s="466">
        <f t="shared" si="18"/>
        <v>38.96</v>
      </c>
      <c r="C371" s="466">
        <f t="shared" si="18"/>
        <v>85.24</v>
      </c>
      <c r="D371" s="466">
        <f t="shared" si="18"/>
        <v>22.99</v>
      </c>
      <c r="E371" s="466">
        <f t="shared" si="18"/>
        <v>37.99</v>
      </c>
      <c r="F371" s="466">
        <f t="shared" si="18"/>
        <v>69.989999999999995</v>
      </c>
      <c r="G371" s="466">
        <f t="shared" si="19"/>
        <v>22.99</v>
      </c>
      <c r="H371" s="466" t="str">
        <f t="shared" si="20"/>
        <v>Pooled 400</v>
      </c>
    </row>
    <row r="372" spans="1:8" x14ac:dyDescent="0.25">
      <c r="A372" s="432">
        <v>362</v>
      </c>
      <c r="B372" s="466">
        <f t="shared" si="18"/>
        <v>39.049999999999997</v>
      </c>
      <c r="C372" s="466">
        <f t="shared" si="18"/>
        <v>85.49</v>
      </c>
      <c r="D372" s="466">
        <f t="shared" si="18"/>
        <v>22.99</v>
      </c>
      <c r="E372" s="466">
        <f t="shared" si="18"/>
        <v>37.99</v>
      </c>
      <c r="F372" s="466">
        <f t="shared" si="18"/>
        <v>69.989999999999995</v>
      </c>
      <c r="G372" s="466">
        <f t="shared" si="19"/>
        <v>22.99</v>
      </c>
      <c r="H372" s="466" t="str">
        <f t="shared" si="20"/>
        <v>Pooled 400</v>
      </c>
    </row>
    <row r="373" spans="1:8" x14ac:dyDescent="0.25">
      <c r="A373" s="432">
        <v>363</v>
      </c>
      <c r="B373" s="466">
        <f t="shared" si="18"/>
        <v>39.14</v>
      </c>
      <c r="C373" s="466">
        <f t="shared" si="18"/>
        <v>85.74</v>
      </c>
      <c r="D373" s="466">
        <f t="shared" si="18"/>
        <v>22.99</v>
      </c>
      <c r="E373" s="466">
        <f t="shared" si="18"/>
        <v>37.99</v>
      </c>
      <c r="F373" s="466">
        <f t="shared" si="18"/>
        <v>69.989999999999995</v>
      </c>
      <c r="G373" s="466">
        <f t="shared" si="19"/>
        <v>22.99</v>
      </c>
      <c r="H373" s="466" t="str">
        <f t="shared" si="20"/>
        <v>Pooled 400</v>
      </c>
    </row>
    <row r="374" spans="1:8" x14ac:dyDescent="0.25">
      <c r="A374" s="432">
        <v>364</v>
      </c>
      <c r="B374" s="466">
        <f t="shared" si="18"/>
        <v>39.229999999999997</v>
      </c>
      <c r="C374" s="466">
        <f t="shared" si="18"/>
        <v>85.99</v>
      </c>
      <c r="D374" s="466">
        <f t="shared" si="18"/>
        <v>22.99</v>
      </c>
      <c r="E374" s="466">
        <f t="shared" si="18"/>
        <v>37.99</v>
      </c>
      <c r="F374" s="466">
        <f t="shared" si="18"/>
        <v>69.989999999999995</v>
      </c>
      <c r="G374" s="466">
        <f t="shared" si="19"/>
        <v>22.99</v>
      </c>
      <c r="H374" s="466" t="str">
        <f t="shared" si="20"/>
        <v>Pooled 400</v>
      </c>
    </row>
    <row r="375" spans="1:8" x14ac:dyDescent="0.25">
      <c r="A375" s="432">
        <v>365</v>
      </c>
      <c r="B375" s="466">
        <f t="shared" si="18"/>
        <v>39.32</v>
      </c>
      <c r="C375" s="466">
        <f t="shared" si="18"/>
        <v>86.24</v>
      </c>
      <c r="D375" s="466">
        <f t="shared" si="18"/>
        <v>22.99</v>
      </c>
      <c r="E375" s="466">
        <f t="shared" si="18"/>
        <v>37.99</v>
      </c>
      <c r="F375" s="466">
        <f t="shared" si="18"/>
        <v>69.989999999999995</v>
      </c>
      <c r="G375" s="466">
        <f t="shared" si="19"/>
        <v>22.99</v>
      </c>
      <c r="H375" s="466" t="str">
        <f t="shared" si="20"/>
        <v>Pooled 400</v>
      </c>
    </row>
    <row r="376" spans="1:8" x14ac:dyDescent="0.25">
      <c r="A376" s="432">
        <v>366</v>
      </c>
      <c r="B376" s="466">
        <f t="shared" si="18"/>
        <v>39.409999999999997</v>
      </c>
      <c r="C376" s="466">
        <f t="shared" si="18"/>
        <v>86.49</v>
      </c>
      <c r="D376" s="466">
        <f t="shared" si="18"/>
        <v>22.99</v>
      </c>
      <c r="E376" s="466">
        <f t="shared" si="18"/>
        <v>37.99</v>
      </c>
      <c r="F376" s="466">
        <f t="shared" si="18"/>
        <v>69.989999999999995</v>
      </c>
      <c r="G376" s="466">
        <f t="shared" si="19"/>
        <v>22.99</v>
      </c>
      <c r="H376" s="466" t="str">
        <f t="shared" si="20"/>
        <v>Pooled 400</v>
      </c>
    </row>
    <row r="377" spans="1:8" x14ac:dyDescent="0.25">
      <c r="A377" s="432">
        <v>367</v>
      </c>
      <c r="B377" s="466">
        <f t="shared" si="18"/>
        <v>39.5</v>
      </c>
      <c r="C377" s="466">
        <f t="shared" si="18"/>
        <v>86.74</v>
      </c>
      <c r="D377" s="466">
        <f t="shared" si="18"/>
        <v>22.99</v>
      </c>
      <c r="E377" s="466">
        <f t="shared" si="18"/>
        <v>37.99</v>
      </c>
      <c r="F377" s="466">
        <f t="shared" si="18"/>
        <v>69.989999999999995</v>
      </c>
      <c r="G377" s="466">
        <f t="shared" si="19"/>
        <v>22.99</v>
      </c>
      <c r="H377" s="466" t="str">
        <f t="shared" si="20"/>
        <v>Pooled 400</v>
      </c>
    </row>
    <row r="378" spans="1:8" x14ac:dyDescent="0.25">
      <c r="A378" s="432">
        <v>368</v>
      </c>
      <c r="B378" s="466">
        <f t="shared" si="18"/>
        <v>39.590000000000003</v>
      </c>
      <c r="C378" s="466">
        <f t="shared" si="18"/>
        <v>86.99</v>
      </c>
      <c r="D378" s="466">
        <f t="shared" si="18"/>
        <v>22.99</v>
      </c>
      <c r="E378" s="466">
        <f t="shared" si="18"/>
        <v>37.99</v>
      </c>
      <c r="F378" s="466">
        <f t="shared" si="18"/>
        <v>69.989999999999995</v>
      </c>
      <c r="G378" s="466">
        <f t="shared" si="19"/>
        <v>22.99</v>
      </c>
      <c r="H378" s="466" t="str">
        <f t="shared" si="20"/>
        <v>Pooled 400</v>
      </c>
    </row>
    <row r="379" spans="1:8" x14ac:dyDescent="0.25">
      <c r="A379" s="432">
        <v>369</v>
      </c>
      <c r="B379" s="466">
        <f t="shared" si="18"/>
        <v>39.68</v>
      </c>
      <c r="C379" s="466">
        <f t="shared" si="18"/>
        <v>87.24</v>
      </c>
      <c r="D379" s="466">
        <f t="shared" si="18"/>
        <v>22.99</v>
      </c>
      <c r="E379" s="466">
        <f t="shared" si="18"/>
        <v>37.99</v>
      </c>
      <c r="F379" s="466">
        <f t="shared" si="18"/>
        <v>69.989999999999995</v>
      </c>
      <c r="G379" s="466">
        <f t="shared" si="19"/>
        <v>22.99</v>
      </c>
      <c r="H379" s="466" t="str">
        <f t="shared" si="20"/>
        <v>Pooled 400</v>
      </c>
    </row>
    <row r="380" spans="1:8" x14ac:dyDescent="0.25">
      <c r="A380" s="432">
        <v>370</v>
      </c>
      <c r="B380" s="466">
        <f t="shared" si="18"/>
        <v>39.770000000000003</v>
      </c>
      <c r="C380" s="466">
        <f t="shared" si="18"/>
        <v>87.49</v>
      </c>
      <c r="D380" s="466">
        <f t="shared" si="18"/>
        <v>22.99</v>
      </c>
      <c r="E380" s="466">
        <f t="shared" si="18"/>
        <v>37.99</v>
      </c>
      <c r="F380" s="466">
        <f t="shared" si="18"/>
        <v>69.989999999999995</v>
      </c>
      <c r="G380" s="466">
        <f t="shared" si="19"/>
        <v>22.99</v>
      </c>
      <c r="H380" s="466" t="str">
        <f t="shared" si="20"/>
        <v>Pooled 400</v>
      </c>
    </row>
    <row r="381" spans="1:8" x14ac:dyDescent="0.25">
      <c r="A381" s="432">
        <v>371</v>
      </c>
      <c r="B381" s="466">
        <f t="shared" ref="B381:F431" si="21">ROUND(B$6+IF($A381&gt;B$2,($A381-B$2)*B$7,0),2)</f>
        <v>39.86</v>
      </c>
      <c r="C381" s="466">
        <f t="shared" si="21"/>
        <v>87.74</v>
      </c>
      <c r="D381" s="466">
        <f t="shared" si="21"/>
        <v>22.99</v>
      </c>
      <c r="E381" s="466">
        <f t="shared" si="21"/>
        <v>37.99</v>
      </c>
      <c r="F381" s="466">
        <f t="shared" si="21"/>
        <v>69.989999999999995</v>
      </c>
      <c r="G381" s="466">
        <f t="shared" si="19"/>
        <v>22.99</v>
      </c>
      <c r="H381" s="466" t="str">
        <f t="shared" si="20"/>
        <v>Pooled 400</v>
      </c>
    </row>
    <row r="382" spans="1:8" x14ac:dyDescent="0.25">
      <c r="A382" s="432">
        <v>372</v>
      </c>
      <c r="B382" s="466">
        <f t="shared" si="21"/>
        <v>39.950000000000003</v>
      </c>
      <c r="C382" s="466">
        <f t="shared" si="21"/>
        <v>87.99</v>
      </c>
      <c r="D382" s="466">
        <f t="shared" si="21"/>
        <v>22.99</v>
      </c>
      <c r="E382" s="466">
        <f t="shared" si="21"/>
        <v>37.99</v>
      </c>
      <c r="F382" s="466">
        <f t="shared" si="21"/>
        <v>69.989999999999995</v>
      </c>
      <c r="G382" s="466">
        <f t="shared" si="19"/>
        <v>22.99</v>
      </c>
      <c r="H382" s="466" t="str">
        <f t="shared" si="20"/>
        <v>Pooled 400</v>
      </c>
    </row>
    <row r="383" spans="1:8" x14ac:dyDescent="0.25">
      <c r="A383" s="432">
        <v>373</v>
      </c>
      <c r="B383" s="466">
        <f t="shared" si="21"/>
        <v>40.04</v>
      </c>
      <c r="C383" s="466">
        <f t="shared" si="21"/>
        <v>88.24</v>
      </c>
      <c r="D383" s="466">
        <f t="shared" si="21"/>
        <v>22.99</v>
      </c>
      <c r="E383" s="466">
        <f t="shared" si="21"/>
        <v>37.99</v>
      </c>
      <c r="F383" s="466">
        <f t="shared" si="21"/>
        <v>69.989999999999995</v>
      </c>
      <c r="G383" s="466">
        <f t="shared" si="19"/>
        <v>22.99</v>
      </c>
      <c r="H383" s="466" t="str">
        <f t="shared" si="20"/>
        <v>Pooled 400</v>
      </c>
    </row>
    <row r="384" spans="1:8" x14ac:dyDescent="0.25">
      <c r="A384" s="432">
        <v>374</v>
      </c>
      <c r="B384" s="466">
        <f t="shared" si="21"/>
        <v>40.130000000000003</v>
      </c>
      <c r="C384" s="466">
        <f t="shared" si="21"/>
        <v>88.49</v>
      </c>
      <c r="D384" s="466">
        <f t="shared" si="21"/>
        <v>22.99</v>
      </c>
      <c r="E384" s="466">
        <f t="shared" si="21"/>
        <v>37.99</v>
      </c>
      <c r="F384" s="466">
        <f t="shared" si="21"/>
        <v>69.989999999999995</v>
      </c>
      <c r="G384" s="466">
        <f t="shared" si="19"/>
        <v>22.99</v>
      </c>
      <c r="H384" s="466" t="str">
        <f t="shared" si="20"/>
        <v>Pooled 400</v>
      </c>
    </row>
    <row r="385" spans="1:8" x14ac:dyDescent="0.25">
      <c r="A385" s="432">
        <v>375</v>
      </c>
      <c r="B385" s="466">
        <f t="shared" si="21"/>
        <v>40.22</v>
      </c>
      <c r="C385" s="466">
        <f t="shared" si="21"/>
        <v>88.74</v>
      </c>
      <c r="D385" s="466">
        <f t="shared" si="21"/>
        <v>22.99</v>
      </c>
      <c r="E385" s="466">
        <f t="shared" si="21"/>
        <v>37.99</v>
      </c>
      <c r="F385" s="466">
        <f t="shared" si="21"/>
        <v>69.989999999999995</v>
      </c>
      <c r="G385" s="466">
        <f t="shared" si="19"/>
        <v>22.99</v>
      </c>
      <c r="H385" s="466" t="str">
        <f t="shared" si="20"/>
        <v>Pooled 400</v>
      </c>
    </row>
    <row r="386" spans="1:8" x14ac:dyDescent="0.25">
      <c r="A386" s="432">
        <v>376</v>
      </c>
      <c r="B386" s="466">
        <f t="shared" si="21"/>
        <v>40.31</v>
      </c>
      <c r="C386" s="466">
        <f t="shared" si="21"/>
        <v>88.99</v>
      </c>
      <c r="D386" s="466">
        <f t="shared" si="21"/>
        <v>22.99</v>
      </c>
      <c r="E386" s="466">
        <f t="shared" si="21"/>
        <v>37.99</v>
      </c>
      <c r="F386" s="466">
        <f t="shared" si="21"/>
        <v>69.989999999999995</v>
      </c>
      <c r="G386" s="466">
        <f t="shared" si="19"/>
        <v>22.99</v>
      </c>
      <c r="H386" s="466" t="str">
        <f t="shared" si="20"/>
        <v>Pooled 400</v>
      </c>
    </row>
    <row r="387" spans="1:8" x14ac:dyDescent="0.25">
      <c r="A387" s="432">
        <v>377</v>
      </c>
      <c r="B387" s="466">
        <f t="shared" si="21"/>
        <v>40.4</v>
      </c>
      <c r="C387" s="466">
        <f t="shared" si="21"/>
        <v>89.24</v>
      </c>
      <c r="D387" s="466">
        <f t="shared" si="21"/>
        <v>22.99</v>
      </c>
      <c r="E387" s="466">
        <f t="shared" si="21"/>
        <v>37.99</v>
      </c>
      <c r="F387" s="466">
        <f t="shared" si="21"/>
        <v>69.989999999999995</v>
      </c>
      <c r="G387" s="466">
        <f t="shared" si="19"/>
        <v>22.99</v>
      </c>
      <c r="H387" s="466" t="str">
        <f t="shared" si="20"/>
        <v>Pooled 400</v>
      </c>
    </row>
    <row r="388" spans="1:8" x14ac:dyDescent="0.25">
      <c r="A388" s="432">
        <v>378</v>
      </c>
      <c r="B388" s="466">
        <f t="shared" si="21"/>
        <v>40.49</v>
      </c>
      <c r="C388" s="466">
        <f t="shared" si="21"/>
        <v>89.49</v>
      </c>
      <c r="D388" s="466">
        <f t="shared" si="21"/>
        <v>22.99</v>
      </c>
      <c r="E388" s="466">
        <f t="shared" si="21"/>
        <v>37.99</v>
      </c>
      <c r="F388" s="466">
        <f t="shared" si="21"/>
        <v>69.989999999999995</v>
      </c>
      <c r="G388" s="466">
        <f t="shared" si="19"/>
        <v>22.99</v>
      </c>
      <c r="H388" s="466" t="str">
        <f t="shared" si="20"/>
        <v>Pooled 400</v>
      </c>
    </row>
    <row r="389" spans="1:8" x14ac:dyDescent="0.25">
      <c r="A389" s="432">
        <v>379</v>
      </c>
      <c r="B389" s="466">
        <f t="shared" si="21"/>
        <v>40.58</v>
      </c>
      <c r="C389" s="466">
        <f t="shared" si="21"/>
        <v>89.74</v>
      </c>
      <c r="D389" s="466">
        <f t="shared" si="21"/>
        <v>22.99</v>
      </c>
      <c r="E389" s="466">
        <f t="shared" si="21"/>
        <v>37.99</v>
      </c>
      <c r="F389" s="466">
        <f t="shared" si="21"/>
        <v>69.989999999999995</v>
      </c>
      <c r="G389" s="466">
        <f t="shared" si="19"/>
        <v>22.99</v>
      </c>
      <c r="H389" s="466" t="str">
        <f t="shared" si="20"/>
        <v>Pooled 400</v>
      </c>
    </row>
    <row r="390" spans="1:8" x14ac:dyDescent="0.25">
      <c r="A390" s="432">
        <v>380</v>
      </c>
      <c r="B390" s="466">
        <f t="shared" si="21"/>
        <v>40.67</v>
      </c>
      <c r="C390" s="466">
        <f t="shared" si="21"/>
        <v>89.99</v>
      </c>
      <c r="D390" s="466">
        <f t="shared" si="21"/>
        <v>22.99</v>
      </c>
      <c r="E390" s="466">
        <f t="shared" si="21"/>
        <v>37.99</v>
      </c>
      <c r="F390" s="466">
        <f t="shared" si="21"/>
        <v>69.989999999999995</v>
      </c>
      <c r="G390" s="466">
        <f t="shared" si="19"/>
        <v>22.99</v>
      </c>
      <c r="H390" s="466" t="str">
        <f t="shared" si="20"/>
        <v>Pooled 400</v>
      </c>
    </row>
    <row r="391" spans="1:8" x14ac:dyDescent="0.25">
      <c r="A391" s="432">
        <v>381</v>
      </c>
      <c r="B391" s="466">
        <f t="shared" si="21"/>
        <v>40.76</v>
      </c>
      <c r="C391" s="466">
        <f t="shared" si="21"/>
        <v>90.24</v>
      </c>
      <c r="D391" s="466">
        <f t="shared" si="21"/>
        <v>22.99</v>
      </c>
      <c r="E391" s="466">
        <f t="shared" si="21"/>
        <v>37.99</v>
      </c>
      <c r="F391" s="466">
        <f t="shared" si="21"/>
        <v>69.989999999999995</v>
      </c>
      <c r="G391" s="466">
        <f t="shared" si="19"/>
        <v>22.99</v>
      </c>
      <c r="H391" s="466" t="str">
        <f t="shared" si="20"/>
        <v>Pooled 400</v>
      </c>
    </row>
    <row r="392" spans="1:8" x14ac:dyDescent="0.25">
      <c r="A392" s="432">
        <v>382</v>
      </c>
      <c r="B392" s="466">
        <f t="shared" si="21"/>
        <v>40.85</v>
      </c>
      <c r="C392" s="466">
        <f t="shared" si="21"/>
        <v>90.49</v>
      </c>
      <c r="D392" s="466">
        <f t="shared" si="21"/>
        <v>22.99</v>
      </c>
      <c r="E392" s="466">
        <f t="shared" si="21"/>
        <v>37.99</v>
      </c>
      <c r="F392" s="466">
        <f t="shared" si="21"/>
        <v>69.989999999999995</v>
      </c>
      <c r="G392" s="466">
        <f t="shared" si="19"/>
        <v>22.99</v>
      </c>
      <c r="H392" s="466" t="str">
        <f t="shared" si="20"/>
        <v>Pooled 400</v>
      </c>
    </row>
    <row r="393" spans="1:8" x14ac:dyDescent="0.25">
      <c r="A393" s="432">
        <v>383</v>
      </c>
      <c r="B393" s="466">
        <f t="shared" si="21"/>
        <v>40.94</v>
      </c>
      <c r="C393" s="466">
        <f t="shared" si="21"/>
        <v>90.74</v>
      </c>
      <c r="D393" s="466">
        <f t="shared" si="21"/>
        <v>22.99</v>
      </c>
      <c r="E393" s="466">
        <f t="shared" si="21"/>
        <v>37.99</v>
      </c>
      <c r="F393" s="466">
        <f t="shared" si="21"/>
        <v>69.989999999999995</v>
      </c>
      <c r="G393" s="466">
        <f t="shared" si="19"/>
        <v>22.99</v>
      </c>
      <c r="H393" s="466" t="str">
        <f t="shared" si="20"/>
        <v>Pooled 400</v>
      </c>
    </row>
    <row r="394" spans="1:8" x14ac:dyDescent="0.25">
      <c r="A394" s="432">
        <v>384</v>
      </c>
      <c r="B394" s="466">
        <f t="shared" si="21"/>
        <v>41.03</v>
      </c>
      <c r="C394" s="466">
        <f t="shared" si="21"/>
        <v>90.99</v>
      </c>
      <c r="D394" s="466">
        <f t="shared" si="21"/>
        <v>22.99</v>
      </c>
      <c r="E394" s="466">
        <f t="shared" si="21"/>
        <v>37.99</v>
      </c>
      <c r="F394" s="466">
        <f t="shared" si="21"/>
        <v>69.989999999999995</v>
      </c>
      <c r="G394" s="466">
        <f t="shared" si="19"/>
        <v>22.99</v>
      </c>
      <c r="H394" s="466" t="str">
        <f t="shared" si="20"/>
        <v>Pooled 400</v>
      </c>
    </row>
    <row r="395" spans="1:8" x14ac:dyDescent="0.25">
      <c r="A395" s="432">
        <v>385</v>
      </c>
      <c r="B395" s="466">
        <f t="shared" si="21"/>
        <v>41.12</v>
      </c>
      <c r="C395" s="466">
        <f t="shared" si="21"/>
        <v>91.24</v>
      </c>
      <c r="D395" s="466">
        <f t="shared" si="21"/>
        <v>22.99</v>
      </c>
      <c r="E395" s="466">
        <f t="shared" si="21"/>
        <v>37.99</v>
      </c>
      <c r="F395" s="466">
        <f t="shared" si="21"/>
        <v>69.989999999999995</v>
      </c>
      <c r="G395" s="466">
        <f t="shared" si="19"/>
        <v>22.99</v>
      </c>
      <c r="H395" s="466" t="str">
        <f t="shared" si="20"/>
        <v>Pooled 400</v>
      </c>
    </row>
    <row r="396" spans="1:8" x14ac:dyDescent="0.25">
      <c r="A396" s="432">
        <v>386</v>
      </c>
      <c r="B396" s="466">
        <f t="shared" si="21"/>
        <v>41.21</v>
      </c>
      <c r="C396" s="466">
        <f t="shared" si="21"/>
        <v>91.49</v>
      </c>
      <c r="D396" s="466">
        <f t="shared" si="21"/>
        <v>22.99</v>
      </c>
      <c r="E396" s="466">
        <f t="shared" si="21"/>
        <v>37.99</v>
      </c>
      <c r="F396" s="466">
        <f t="shared" si="21"/>
        <v>69.989999999999995</v>
      </c>
      <c r="G396" s="466">
        <f t="shared" ref="G396:G459" si="22">MIN(B396:F396)</f>
        <v>22.99</v>
      </c>
      <c r="H396" s="466" t="str">
        <f t="shared" ref="H396:H459" si="23">IF(G396=F396,"Unlimited",IF(G396=E396,"Pooled 900",IF(G396=D396,"Pooled 400",IF(G396=C396,"Pooled 100",IF(G396=B396,"Metered","")))))</f>
        <v>Pooled 400</v>
      </c>
    </row>
    <row r="397" spans="1:8" x14ac:dyDescent="0.25">
      <c r="A397" s="432">
        <v>387</v>
      </c>
      <c r="B397" s="466">
        <f t="shared" si="21"/>
        <v>41.3</v>
      </c>
      <c r="C397" s="466">
        <f t="shared" si="21"/>
        <v>91.74</v>
      </c>
      <c r="D397" s="466">
        <f t="shared" si="21"/>
        <v>22.99</v>
      </c>
      <c r="E397" s="466">
        <f t="shared" si="21"/>
        <v>37.99</v>
      </c>
      <c r="F397" s="466">
        <f t="shared" si="21"/>
        <v>69.989999999999995</v>
      </c>
      <c r="G397" s="466">
        <f t="shared" si="22"/>
        <v>22.99</v>
      </c>
      <c r="H397" s="466" t="str">
        <f t="shared" si="23"/>
        <v>Pooled 400</v>
      </c>
    </row>
    <row r="398" spans="1:8" x14ac:dyDescent="0.25">
      <c r="A398" s="432">
        <v>388</v>
      </c>
      <c r="B398" s="466">
        <f t="shared" si="21"/>
        <v>41.39</v>
      </c>
      <c r="C398" s="466">
        <f t="shared" si="21"/>
        <v>91.99</v>
      </c>
      <c r="D398" s="466">
        <f t="shared" si="21"/>
        <v>22.99</v>
      </c>
      <c r="E398" s="466">
        <f t="shared" si="21"/>
        <v>37.99</v>
      </c>
      <c r="F398" s="466">
        <f t="shared" si="21"/>
        <v>69.989999999999995</v>
      </c>
      <c r="G398" s="466">
        <f t="shared" si="22"/>
        <v>22.99</v>
      </c>
      <c r="H398" s="466" t="str">
        <f t="shared" si="23"/>
        <v>Pooled 400</v>
      </c>
    </row>
    <row r="399" spans="1:8" x14ac:dyDescent="0.25">
      <c r="A399" s="432">
        <v>389</v>
      </c>
      <c r="B399" s="466">
        <f t="shared" si="21"/>
        <v>41.48</v>
      </c>
      <c r="C399" s="466">
        <f t="shared" si="21"/>
        <v>92.24</v>
      </c>
      <c r="D399" s="466">
        <f t="shared" si="21"/>
        <v>22.99</v>
      </c>
      <c r="E399" s="466">
        <f t="shared" si="21"/>
        <v>37.99</v>
      </c>
      <c r="F399" s="466">
        <f t="shared" si="21"/>
        <v>69.989999999999995</v>
      </c>
      <c r="G399" s="466">
        <f t="shared" si="22"/>
        <v>22.99</v>
      </c>
      <c r="H399" s="466" t="str">
        <f t="shared" si="23"/>
        <v>Pooled 400</v>
      </c>
    </row>
    <row r="400" spans="1:8" x14ac:dyDescent="0.25">
      <c r="A400" s="432">
        <v>390</v>
      </c>
      <c r="B400" s="466">
        <f t="shared" si="21"/>
        <v>41.57</v>
      </c>
      <c r="C400" s="466">
        <f t="shared" si="21"/>
        <v>92.49</v>
      </c>
      <c r="D400" s="466">
        <f t="shared" si="21"/>
        <v>22.99</v>
      </c>
      <c r="E400" s="466">
        <f t="shared" si="21"/>
        <v>37.99</v>
      </c>
      <c r="F400" s="466">
        <f t="shared" si="21"/>
        <v>69.989999999999995</v>
      </c>
      <c r="G400" s="466">
        <f t="shared" si="22"/>
        <v>22.99</v>
      </c>
      <c r="H400" s="466" t="str">
        <f t="shared" si="23"/>
        <v>Pooled 400</v>
      </c>
    </row>
    <row r="401" spans="1:8" x14ac:dyDescent="0.25">
      <c r="A401" s="432">
        <v>391</v>
      </c>
      <c r="B401" s="466">
        <f t="shared" si="21"/>
        <v>41.66</v>
      </c>
      <c r="C401" s="466">
        <f t="shared" si="21"/>
        <v>92.74</v>
      </c>
      <c r="D401" s="466">
        <f t="shared" si="21"/>
        <v>22.99</v>
      </c>
      <c r="E401" s="466">
        <f t="shared" si="21"/>
        <v>37.99</v>
      </c>
      <c r="F401" s="466">
        <f t="shared" si="21"/>
        <v>69.989999999999995</v>
      </c>
      <c r="G401" s="466">
        <f t="shared" si="22"/>
        <v>22.99</v>
      </c>
      <c r="H401" s="466" t="str">
        <f t="shared" si="23"/>
        <v>Pooled 400</v>
      </c>
    </row>
    <row r="402" spans="1:8" x14ac:dyDescent="0.25">
      <c r="A402" s="432">
        <v>392</v>
      </c>
      <c r="B402" s="466">
        <f t="shared" si="21"/>
        <v>41.75</v>
      </c>
      <c r="C402" s="466">
        <f t="shared" si="21"/>
        <v>92.99</v>
      </c>
      <c r="D402" s="466">
        <f t="shared" si="21"/>
        <v>22.99</v>
      </c>
      <c r="E402" s="466">
        <f t="shared" si="21"/>
        <v>37.99</v>
      </c>
      <c r="F402" s="466">
        <f t="shared" si="21"/>
        <v>69.989999999999995</v>
      </c>
      <c r="G402" s="466">
        <f t="shared" si="22"/>
        <v>22.99</v>
      </c>
      <c r="H402" s="466" t="str">
        <f t="shared" si="23"/>
        <v>Pooled 400</v>
      </c>
    </row>
    <row r="403" spans="1:8" x14ac:dyDescent="0.25">
      <c r="A403" s="432">
        <v>393</v>
      </c>
      <c r="B403" s="466">
        <f t="shared" si="21"/>
        <v>41.84</v>
      </c>
      <c r="C403" s="466">
        <f t="shared" si="21"/>
        <v>93.24</v>
      </c>
      <c r="D403" s="466">
        <f t="shared" si="21"/>
        <v>22.99</v>
      </c>
      <c r="E403" s="466">
        <f t="shared" si="21"/>
        <v>37.99</v>
      </c>
      <c r="F403" s="466">
        <f t="shared" si="21"/>
        <v>69.989999999999995</v>
      </c>
      <c r="G403" s="466">
        <f t="shared" si="22"/>
        <v>22.99</v>
      </c>
      <c r="H403" s="466" t="str">
        <f t="shared" si="23"/>
        <v>Pooled 400</v>
      </c>
    </row>
    <row r="404" spans="1:8" x14ac:dyDescent="0.25">
      <c r="A404" s="432">
        <v>394</v>
      </c>
      <c r="B404" s="466">
        <f t="shared" si="21"/>
        <v>41.93</v>
      </c>
      <c r="C404" s="466">
        <f t="shared" si="21"/>
        <v>93.49</v>
      </c>
      <c r="D404" s="466">
        <f t="shared" si="21"/>
        <v>22.99</v>
      </c>
      <c r="E404" s="466">
        <f t="shared" si="21"/>
        <v>37.99</v>
      </c>
      <c r="F404" s="466">
        <f t="shared" si="21"/>
        <v>69.989999999999995</v>
      </c>
      <c r="G404" s="466">
        <f t="shared" si="22"/>
        <v>22.99</v>
      </c>
      <c r="H404" s="466" t="str">
        <f t="shared" si="23"/>
        <v>Pooled 400</v>
      </c>
    </row>
    <row r="405" spans="1:8" x14ac:dyDescent="0.25">
      <c r="A405" s="432">
        <v>395</v>
      </c>
      <c r="B405" s="466">
        <f t="shared" si="21"/>
        <v>42.02</v>
      </c>
      <c r="C405" s="466">
        <f t="shared" si="21"/>
        <v>93.74</v>
      </c>
      <c r="D405" s="466">
        <f t="shared" si="21"/>
        <v>22.99</v>
      </c>
      <c r="E405" s="466">
        <f t="shared" si="21"/>
        <v>37.99</v>
      </c>
      <c r="F405" s="466">
        <f t="shared" si="21"/>
        <v>69.989999999999995</v>
      </c>
      <c r="G405" s="466">
        <f t="shared" si="22"/>
        <v>22.99</v>
      </c>
      <c r="H405" s="466" t="str">
        <f t="shared" si="23"/>
        <v>Pooled 400</v>
      </c>
    </row>
    <row r="406" spans="1:8" x14ac:dyDescent="0.25">
      <c r="A406" s="432">
        <v>396</v>
      </c>
      <c r="B406" s="466">
        <f t="shared" si="21"/>
        <v>42.11</v>
      </c>
      <c r="C406" s="466">
        <f t="shared" si="21"/>
        <v>93.99</v>
      </c>
      <c r="D406" s="466">
        <f t="shared" si="21"/>
        <v>22.99</v>
      </c>
      <c r="E406" s="466">
        <f t="shared" si="21"/>
        <v>37.99</v>
      </c>
      <c r="F406" s="466">
        <f t="shared" si="21"/>
        <v>69.989999999999995</v>
      </c>
      <c r="G406" s="466">
        <f t="shared" si="22"/>
        <v>22.99</v>
      </c>
      <c r="H406" s="466" t="str">
        <f t="shared" si="23"/>
        <v>Pooled 400</v>
      </c>
    </row>
    <row r="407" spans="1:8" x14ac:dyDescent="0.25">
      <c r="A407" s="432">
        <v>397</v>
      </c>
      <c r="B407" s="466">
        <f t="shared" si="21"/>
        <v>42.2</v>
      </c>
      <c r="C407" s="466">
        <f t="shared" si="21"/>
        <v>94.24</v>
      </c>
      <c r="D407" s="466">
        <f t="shared" si="21"/>
        <v>22.99</v>
      </c>
      <c r="E407" s="466">
        <f t="shared" si="21"/>
        <v>37.99</v>
      </c>
      <c r="F407" s="466">
        <f t="shared" si="21"/>
        <v>69.989999999999995</v>
      </c>
      <c r="G407" s="466">
        <f t="shared" si="22"/>
        <v>22.99</v>
      </c>
      <c r="H407" s="466" t="str">
        <f t="shared" si="23"/>
        <v>Pooled 400</v>
      </c>
    </row>
    <row r="408" spans="1:8" x14ac:dyDescent="0.25">
      <c r="A408" s="432">
        <v>398</v>
      </c>
      <c r="B408" s="466">
        <f t="shared" si="21"/>
        <v>42.29</v>
      </c>
      <c r="C408" s="466">
        <f t="shared" si="21"/>
        <v>94.49</v>
      </c>
      <c r="D408" s="466">
        <f t="shared" si="21"/>
        <v>22.99</v>
      </c>
      <c r="E408" s="466">
        <f t="shared" si="21"/>
        <v>37.99</v>
      </c>
      <c r="F408" s="466">
        <f t="shared" si="21"/>
        <v>69.989999999999995</v>
      </c>
      <c r="G408" s="466">
        <f t="shared" si="22"/>
        <v>22.99</v>
      </c>
      <c r="H408" s="466" t="str">
        <f t="shared" si="23"/>
        <v>Pooled 400</v>
      </c>
    </row>
    <row r="409" spans="1:8" x14ac:dyDescent="0.25">
      <c r="A409" s="432">
        <v>399</v>
      </c>
      <c r="B409" s="466">
        <f t="shared" si="21"/>
        <v>42.38</v>
      </c>
      <c r="C409" s="466">
        <f t="shared" si="21"/>
        <v>94.74</v>
      </c>
      <c r="D409" s="466">
        <f t="shared" si="21"/>
        <v>22.99</v>
      </c>
      <c r="E409" s="466">
        <f t="shared" si="21"/>
        <v>37.99</v>
      </c>
      <c r="F409" s="466">
        <f t="shared" si="21"/>
        <v>69.989999999999995</v>
      </c>
      <c r="G409" s="466">
        <f t="shared" si="22"/>
        <v>22.99</v>
      </c>
      <c r="H409" s="466" t="str">
        <f t="shared" si="23"/>
        <v>Pooled 400</v>
      </c>
    </row>
    <row r="410" spans="1:8" x14ac:dyDescent="0.25">
      <c r="A410" s="432">
        <v>400</v>
      </c>
      <c r="B410" s="466">
        <f t="shared" si="21"/>
        <v>42.47</v>
      </c>
      <c r="C410" s="466">
        <f t="shared" si="21"/>
        <v>94.99</v>
      </c>
      <c r="D410" s="466">
        <f t="shared" si="21"/>
        <v>22.99</v>
      </c>
      <c r="E410" s="466">
        <f t="shared" si="21"/>
        <v>37.99</v>
      </c>
      <c r="F410" s="466">
        <f t="shared" si="21"/>
        <v>69.989999999999995</v>
      </c>
      <c r="G410" s="466">
        <f t="shared" si="22"/>
        <v>22.99</v>
      </c>
      <c r="H410" s="466" t="str">
        <f t="shared" si="23"/>
        <v>Pooled 400</v>
      </c>
    </row>
    <row r="411" spans="1:8" x14ac:dyDescent="0.25">
      <c r="A411" s="432">
        <v>401</v>
      </c>
      <c r="B411" s="466">
        <f t="shared" si="21"/>
        <v>42.56</v>
      </c>
      <c r="C411" s="466">
        <f t="shared" si="21"/>
        <v>95.24</v>
      </c>
      <c r="D411" s="466">
        <f t="shared" si="21"/>
        <v>23.24</v>
      </c>
      <c r="E411" s="466">
        <f t="shared" si="21"/>
        <v>37.99</v>
      </c>
      <c r="F411" s="466">
        <f t="shared" si="21"/>
        <v>69.989999999999995</v>
      </c>
      <c r="G411" s="466">
        <f t="shared" si="22"/>
        <v>23.24</v>
      </c>
      <c r="H411" s="466" t="str">
        <f t="shared" si="23"/>
        <v>Pooled 400</v>
      </c>
    </row>
    <row r="412" spans="1:8" x14ac:dyDescent="0.25">
      <c r="A412" s="432">
        <v>402</v>
      </c>
      <c r="B412" s="466">
        <f t="shared" si="21"/>
        <v>42.65</v>
      </c>
      <c r="C412" s="466">
        <f t="shared" si="21"/>
        <v>95.49</v>
      </c>
      <c r="D412" s="466">
        <f t="shared" si="21"/>
        <v>23.49</v>
      </c>
      <c r="E412" s="466">
        <f t="shared" si="21"/>
        <v>37.99</v>
      </c>
      <c r="F412" s="466">
        <f t="shared" si="21"/>
        <v>69.989999999999995</v>
      </c>
      <c r="G412" s="466">
        <f t="shared" si="22"/>
        <v>23.49</v>
      </c>
      <c r="H412" s="466" t="str">
        <f t="shared" si="23"/>
        <v>Pooled 400</v>
      </c>
    </row>
    <row r="413" spans="1:8" x14ac:dyDescent="0.25">
      <c r="A413" s="432">
        <v>403</v>
      </c>
      <c r="B413" s="466">
        <f t="shared" si="21"/>
        <v>42.74</v>
      </c>
      <c r="C413" s="466">
        <f t="shared" si="21"/>
        <v>95.74</v>
      </c>
      <c r="D413" s="466">
        <f t="shared" si="21"/>
        <v>23.74</v>
      </c>
      <c r="E413" s="466">
        <f t="shared" si="21"/>
        <v>37.99</v>
      </c>
      <c r="F413" s="466">
        <f t="shared" si="21"/>
        <v>69.989999999999995</v>
      </c>
      <c r="G413" s="466">
        <f t="shared" si="22"/>
        <v>23.74</v>
      </c>
      <c r="H413" s="466" t="str">
        <f t="shared" si="23"/>
        <v>Pooled 400</v>
      </c>
    </row>
    <row r="414" spans="1:8" x14ac:dyDescent="0.25">
      <c r="A414" s="432">
        <v>404</v>
      </c>
      <c r="B414" s="466">
        <f t="shared" si="21"/>
        <v>42.83</v>
      </c>
      <c r="C414" s="466">
        <f t="shared" si="21"/>
        <v>95.99</v>
      </c>
      <c r="D414" s="466">
        <f t="shared" si="21"/>
        <v>23.99</v>
      </c>
      <c r="E414" s="466">
        <f t="shared" si="21"/>
        <v>37.99</v>
      </c>
      <c r="F414" s="466">
        <f t="shared" si="21"/>
        <v>69.989999999999995</v>
      </c>
      <c r="G414" s="466">
        <f t="shared" si="22"/>
        <v>23.99</v>
      </c>
      <c r="H414" s="466" t="str">
        <f t="shared" si="23"/>
        <v>Pooled 400</v>
      </c>
    </row>
    <row r="415" spans="1:8" x14ac:dyDescent="0.25">
      <c r="A415" s="432">
        <v>405</v>
      </c>
      <c r="B415" s="466">
        <f t="shared" si="21"/>
        <v>42.92</v>
      </c>
      <c r="C415" s="466">
        <f t="shared" si="21"/>
        <v>96.24</v>
      </c>
      <c r="D415" s="466">
        <f t="shared" si="21"/>
        <v>24.24</v>
      </c>
      <c r="E415" s="466">
        <f t="shared" si="21"/>
        <v>37.99</v>
      </c>
      <c r="F415" s="466">
        <f t="shared" si="21"/>
        <v>69.989999999999995</v>
      </c>
      <c r="G415" s="466">
        <f t="shared" si="22"/>
        <v>24.24</v>
      </c>
      <c r="H415" s="466" t="str">
        <f t="shared" si="23"/>
        <v>Pooled 400</v>
      </c>
    </row>
    <row r="416" spans="1:8" x14ac:dyDescent="0.25">
      <c r="A416" s="432">
        <v>406</v>
      </c>
      <c r="B416" s="466">
        <f t="shared" si="21"/>
        <v>43.01</v>
      </c>
      <c r="C416" s="466">
        <f t="shared" si="21"/>
        <v>96.49</v>
      </c>
      <c r="D416" s="466">
        <f t="shared" si="21"/>
        <v>24.49</v>
      </c>
      <c r="E416" s="466">
        <f t="shared" si="21"/>
        <v>37.99</v>
      </c>
      <c r="F416" s="466">
        <f t="shared" si="21"/>
        <v>69.989999999999995</v>
      </c>
      <c r="G416" s="466">
        <f t="shared" si="22"/>
        <v>24.49</v>
      </c>
      <c r="H416" s="466" t="str">
        <f t="shared" si="23"/>
        <v>Pooled 400</v>
      </c>
    </row>
    <row r="417" spans="1:8" x14ac:dyDescent="0.25">
      <c r="A417" s="432">
        <v>407</v>
      </c>
      <c r="B417" s="466">
        <f t="shared" si="21"/>
        <v>43.1</v>
      </c>
      <c r="C417" s="466">
        <f t="shared" si="21"/>
        <v>96.74</v>
      </c>
      <c r="D417" s="466">
        <f t="shared" si="21"/>
        <v>24.74</v>
      </c>
      <c r="E417" s="466">
        <f t="shared" si="21"/>
        <v>37.99</v>
      </c>
      <c r="F417" s="466">
        <f t="shared" si="21"/>
        <v>69.989999999999995</v>
      </c>
      <c r="G417" s="466">
        <f t="shared" si="22"/>
        <v>24.74</v>
      </c>
      <c r="H417" s="466" t="str">
        <f t="shared" si="23"/>
        <v>Pooled 400</v>
      </c>
    </row>
    <row r="418" spans="1:8" x14ac:dyDescent="0.25">
      <c r="A418" s="432">
        <v>408</v>
      </c>
      <c r="B418" s="466">
        <f t="shared" si="21"/>
        <v>43.19</v>
      </c>
      <c r="C418" s="466">
        <f t="shared" si="21"/>
        <v>96.99</v>
      </c>
      <c r="D418" s="466">
        <f t="shared" si="21"/>
        <v>24.99</v>
      </c>
      <c r="E418" s="466">
        <f t="shared" si="21"/>
        <v>37.99</v>
      </c>
      <c r="F418" s="466">
        <f t="shared" si="21"/>
        <v>69.989999999999995</v>
      </c>
      <c r="G418" s="466">
        <f t="shared" si="22"/>
        <v>24.99</v>
      </c>
      <c r="H418" s="466" t="str">
        <f t="shared" si="23"/>
        <v>Pooled 400</v>
      </c>
    </row>
    <row r="419" spans="1:8" x14ac:dyDescent="0.25">
      <c r="A419" s="432">
        <v>409</v>
      </c>
      <c r="B419" s="466">
        <f t="shared" si="21"/>
        <v>43.28</v>
      </c>
      <c r="C419" s="466">
        <f t="shared" si="21"/>
        <v>97.24</v>
      </c>
      <c r="D419" s="466">
        <f t="shared" si="21"/>
        <v>25.24</v>
      </c>
      <c r="E419" s="466">
        <f t="shared" si="21"/>
        <v>37.99</v>
      </c>
      <c r="F419" s="466">
        <f t="shared" si="21"/>
        <v>69.989999999999995</v>
      </c>
      <c r="G419" s="466">
        <f t="shared" si="22"/>
        <v>25.24</v>
      </c>
      <c r="H419" s="466" t="str">
        <f t="shared" si="23"/>
        <v>Pooled 400</v>
      </c>
    </row>
    <row r="420" spans="1:8" x14ac:dyDescent="0.25">
      <c r="A420" s="432">
        <v>410</v>
      </c>
      <c r="B420" s="466">
        <f t="shared" si="21"/>
        <v>43.37</v>
      </c>
      <c r="C420" s="466">
        <f t="shared" si="21"/>
        <v>97.49</v>
      </c>
      <c r="D420" s="466">
        <f t="shared" si="21"/>
        <v>25.49</v>
      </c>
      <c r="E420" s="466">
        <f t="shared" si="21"/>
        <v>37.99</v>
      </c>
      <c r="F420" s="466">
        <f t="shared" si="21"/>
        <v>69.989999999999995</v>
      </c>
      <c r="G420" s="466">
        <f t="shared" si="22"/>
        <v>25.49</v>
      </c>
      <c r="H420" s="466" t="str">
        <f t="shared" si="23"/>
        <v>Pooled 400</v>
      </c>
    </row>
    <row r="421" spans="1:8" x14ac:dyDescent="0.25">
      <c r="A421" s="432">
        <v>411</v>
      </c>
      <c r="B421" s="466">
        <f t="shared" si="21"/>
        <v>43.46</v>
      </c>
      <c r="C421" s="466">
        <f t="shared" si="21"/>
        <v>97.74</v>
      </c>
      <c r="D421" s="466">
        <f t="shared" si="21"/>
        <v>25.74</v>
      </c>
      <c r="E421" s="466">
        <f t="shared" si="21"/>
        <v>37.99</v>
      </c>
      <c r="F421" s="466">
        <f t="shared" si="21"/>
        <v>69.989999999999995</v>
      </c>
      <c r="G421" s="466">
        <f t="shared" si="22"/>
        <v>25.74</v>
      </c>
      <c r="H421" s="466" t="str">
        <f t="shared" si="23"/>
        <v>Pooled 400</v>
      </c>
    </row>
    <row r="422" spans="1:8" x14ac:dyDescent="0.25">
      <c r="A422" s="432">
        <v>412</v>
      </c>
      <c r="B422" s="466">
        <f t="shared" si="21"/>
        <v>43.55</v>
      </c>
      <c r="C422" s="466">
        <f t="shared" si="21"/>
        <v>97.99</v>
      </c>
      <c r="D422" s="466">
        <f t="shared" si="21"/>
        <v>25.99</v>
      </c>
      <c r="E422" s="466">
        <f t="shared" si="21"/>
        <v>37.99</v>
      </c>
      <c r="F422" s="466">
        <f t="shared" si="21"/>
        <v>69.989999999999995</v>
      </c>
      <c r="G422" s="466">
        <f t="shared" si="22"/>
        <v>25.99</v>
      </c>
      <c r="H422" s="466" t="str">
        <f t="shared" si="23"/>
        <v>Pooled 400</v>
      </c>
    </row>
    <row r="423" spans="1:8" x14ac:dyDescent="0.25">
      <c r="A423" s="432">
        <v>413</v>
      </c>
      <c r="B423" s="466">
        <f t="shared" si="21"/>
        <v>43.64</v>
      </c>
      <c r="C423" s="466">
        <f t="shared" si="21"/>
        <v>98.24</v>
      </c>
      <c r="D423" s="466">
        <f t="shared" si="21"/>
        <v>26.24</v>
      </c>
      <c r="E423" s="466">
        <f t="shared" si="21"/>
        <v>37.99</v>
      </c>
      <c r="F423" s="466">
        <f t="shared" si="21"/>
        <v>69.989999999999995</v>
      </c>
      <c r="G423" s="466">
        <f t="shared" si="22"/>
        <v>26.24</v>
      </c>
      <c r="H423" s="466" t="str">
        <f t="shared" si="23"/>
        <v>Pooled 400</v>
      </c>
    </row>
    <row r="424" spans="1:8" x14ac:dyDescent="0.25">
      <c r="A424" s="432">
        <v>414</v>
      </c>
      <c r="B424" s="466">
        <f t="shared" si="21"/>
        <v>43.73</v>
      </c>
      <c r="C424" s="466">
        <f t="shared" si="21"/>
        <v>98.49</v>
      </c>
      <c r="D424" s="466">
        <f t="shared" si="21"/>
        <v>26.49</v>
      </c>
      <c r="E424" s="466">
        <f t="shared" si="21"/>
        <v>37.99</v>
      </c>
      <c r="F424" s="466">
        <f t="shared" si="21"/>
        <v>69.989999999999995</v>
      </c>
      <c r="G424" s="466">
        <f t="shared" si="22"/>
        <v>26.49</v>
      </c>
      <c r="H424" s="466" t="str">
        <f t="shared" si="23"/>
        <v>Pooled 400</v>
      </c>
    </row>
    <row r="425" spans="1:8" x14ac:dyDescent="0.25">
      <c r="A425" s="432">
        <v>415</v>
      </c>
      <c r="B425" s="466">
        <f t="shared" si="21"/>
        <v>43.82</v>
      </c>
      <c r="C425" s="466">
        <f t="shared" si="21"/>
        <v>98.74</v>
      </c>
      <c r="D425" s="466">
        <f t="shared" si="21"/>
        <v>26.74</v>
      </c>
      <c r="E425" s="466">
        <f t="shared" si="21"/>
        <v>37.99</v>
      </c>
      <c r="F425" s="466">
        <f t="shared" si="21"/>
        <v>69.989999999999995</v>
      </c>
      <c r="G425" s="466">
        <f t="shared" si="22"/>
        <v>26.74</v>
      </c>
      <c r="H425" s="466" t="str">
        <f t="shared" si="23"/>
        <v>Pooled 400</v>
      </c>
    </row>
    <row r="426" spans="1:8" x14ac:dyDescent="0.25">
      <c r="A426" s="432">
        <v>416</v>
      </c>
      <c r="B426" s="466">
        <f t="shared" si="21"/>
        <v>43.91</v>
      </c>
      <c r="C426" s="466">
        <f t="shared" si="21"/>
        <v>98.99</v>
      </c>
      <c r="D426" s="466">
        <f t="shared" si="21"/>
        <v>26.99</v>
      </c>
      <c r="E426" s="466">
        <f t="shared" si="21"/>
        <v>37.99</v>
      </c>
      <c r="F426" s="466">
        <f t="shared" si="21"/>
        <v>69.989999999999995</v>
      </c>
      <c r="G426" s="466">
        <f t="shared" si="22"/>
        <v>26.99</v>
      </c>
      <c r="H426" s="466" t="str">
        <f t="shared" si="23"/>
        <v>Pooled 400</v>
      </c>
    </row>
    <row r="427" spans="1:8" x14ac:dyDescent="0.25">
      <c r="A427" s="432">
        <v>417</v>
      </c>
      <c r="B427" s="466">
        <f t="shared" si="21"/>
        <v>44</v>
      </c>
      <c r="C427" s="466">
        <f t="shared" si="21"/>
        <v>99.24</v>
      </c>
      <c r="D427" s="466">
        <f t="shared" si="21"/>
        <v>27.24</v>
      </c>
      <c r="E427" s="466">
        <f t="shared" si="21"/>
        <v>37.99</v>
      </c>
      <c r="F427" s="466">
        <f t="shared" si="21"/>
        <v>69.989999999999995</v>
      </c>
      <c r="G427" s="466">
        <f t="shared" si="22"/>
        <v>27.24</v>
      </c>
      <c r="H427" s="466" t="str">
        <f t="shared" si="23"/>
        <v>Pooled 400</v>
      </c>
    </row>
    <row r="428" spans="1:8" x14ac:dyDescent="0.25">
      <c r="A428" s="432">
        <v>418</v>
      </c>
      <c r="B428" s="466">
        <f t="shared" si="21"/>
        <v>44.09</v>
      </c>
      <c r="C428" s="466">
        <f t="shared" si="21"/>
        <v>99.49</v>
      </c>
      <c r="D428" s="466">
        <f t="shared" si="21"/>
        <v>27.49</v>
      </c>
      <c r="E428" s="466">
        <f t="shared" si="21"/>
        <v>37.99</v>
      </c>
      <c r="F428" s="466">
        <f t="shared" si="21"/>
        <v>69.989999999999995</v>
      </c>
      <c r="G428" s="466">
        <f t="shared" si="22"/>
        <v>27.49</v>
      </c>
      <c r="H428" s="466" t="str">
        <f t="shared" si="23"/>
        <v>Pooled 400</v>
      </c>
    </row>
    <row r="429" spans="1:8" x14ac:dyDescent="0.25">
      <c r="A429" s="432">
        <v>419</v>
      </c>
      <c r="B429" s="466">
        <f t="shared" si="21"/>
        <v>44.18</v>
      </c>
      <c r="C429" s="466">
        <f t="shared" si="21"/>
        <v>99.74</v>
      </c>
      <c r="D429" s="466">
        <f t="shared" si="21"/>
        <v>27.74</v>
      </c>
      <c r="E429" s="466">
        <f t="shared" si="21"/>
        <v>37.99</v>
      </c>
      <c r="F429" s="466">
        <f t="shared" si="21"/>
        <v>69.989999999999995</v>
      </c>
      <c r="G429" s="466">
        <f t="shared" si="22"/>
        <v>27.74</v>
      </c>
      <c r="H429" s="466" t="str">
        <f t="shared" si="23"/>
        <v>Pooled 400</v>
      </c>
    </row>
    <row r="430" spans="1:8" x14ac:dyDescent="0.25">
      <c r="A430" s="432">
        <v>420</v>
      </c>
      <c r="B430" s="466">
        <f t="shared" si="21"/>
        <v>44.27</v>
      </c>
      <c r="C430" s="466">
        <f t="shared" si="21"/>
        <v>99.99</v>
      </c>
      <c r="D430" s="466">
        <f t="shared" si="21"/>
        <v>27.99</v>
      </c>
      <c r="E430" s="466">
        <f t="shared" si="21"/>
        <v>37.99</v>
      </c>
      <c r="F430" s="466">
        <f t="shared" si="21"/>
        <v>69.989999999999995</v>
      </c>
      <c r="G430" s="466">
        <f t="shared" si="22"/>
        <v>27.99</v>
      </c>
      <c r="H430" s="466" t="str">
        <f t="shared" si="23"/>
        <v>Pooled 400</v>
      </c>
    </row>
    <row r="431" spans="1:8" x14ac:dyDescent="0.25">
      <c r="A431" s="432">
        <v>421</v>
      </c>
      <c r="B431" s="466">
        <f t="shared" si="21"/>
        <v>44.36</v>
      </c>
      <c r="C431" s="466">
        <f t="shared" si="21"/>
        <v>100.24</v>
      </c>
      <c r="D431" s="466">
        <f t="shared" si="21"/>
        <v>28.24</v>
      </c>
      <c r="E431" s="466">
        <f t="shared" si="21"/>
        <v>37.99</v>
      </c>
      <c r="F431" s="466">
        <f t="shared" si="21"/>
        <v>69.989999999999995</v>
      </c>
      <c r="G431" s="466">
        <f t="shared" si="22"/>
        <v>28.24</v>
      </c>
      <c r="H431" s="466" t="str">
        <f t="shared" si="23"/>
        <v>Pooled 400</v>
      </c>
    </row>
    <row r="432" spans="1:8" x14ac:dyDescent="0.25">
      <c r="A432" s="432">
        <v>422</v>
      </c>
      <c r="B432" s="466">
        <f t="shared" ref="B432:F482" si="24">ROUND(B$6+IF($A432&gt;B$2,($A432-B$2)*B$7,0),2)</f>
        <v>44.45</v>
      </c>
      <c r="C432" s="466">
        <f t="shared" si="24"/>
        <v>100.49</v>
      </c>
      <c r="D432" s="466">
        <f t="shared" si="24"/>
        <v>28.49</v>
      </c>
      <c r="E432" s="466">
        <f t="shared" si="24"/>
        <v>37.99</v>
      </c>
      <c r="F432" s="466">
        <f t="shared" si="24"/>
        <v>69.989999999999995</v>
      </c>
      <c r="G432" s="466">
        <f t="shared" si="22"/>
        <v>28.49</v>
      </c>
      <c r="H432" s="466" t="str">
        <f t="shared" si="23"/>
        <v>Pooled 400</v>
      </c>
    </row>
    <row r="433" spans="1:8" x14ac:dyDescent="0.25">
      <c r="A433" s="432">
        <v>423</v>
      </c>
      <c r="B433" s="466">
        <f t="shared" si="24"/>
        <v>44.54</v>
      </c>
      <c r="C433" s="466">
        <f t="shared" si="24"/>
        <v>100.74</v>
      </c>
      <c r="D433" s="466">
        <f t="shared" si="24"/>
        <v>28.74</v>
      </c>
      <c r="E433" s="466">
        <f t="shared" si="24"/>
        <v>37.99</v>
      </c>
      <c r="F433" s="466">
        <f t="shared" si="24"/>
        <v>69.989999999999995</v>
      </c>
      <c r="G433" s="466">
        <f t="shared" si="22"/>
        <v>28.74</v>
      </c>
      <c r="H433" s="466" t="str">
        <f t="shared" si="23"/>
        <v>Pooled 400</v>
      </c>
    </row>
    <row r="434" spans="1:8" x14ac:dyDescent="0.25">
      <c r="A434" s="432">
        <v>424</v>
      </c>
      <c r="B434" s="466">
        <f t="shared" si="24"/>
        <v>44.63</v>
      </c>
      <c r="C434" s="466">
        <f t="shared" si="24"/>
        <v>100.99</v>
      </c>
      <c r="D434" s="466">
        <f t="shared" si="24"/>
        <v>28.99</v>
      </c>
      <c r="E434" s="466">
        <f t="shared" si="24"/>
        <v>37.99</v>
      </c>
      <c r="F434" s="466">
        <f t="shared" si="24"/>
        <v>69.989999999999995</v>
      </c>
      <c r="G434" s="466">
        <f t="shared" si="22"/>
        <v>28.99</v>
      </c>
      <c r="H434" s="466" t="str">
        <f t="shared" si="23"/>
        <v>Pooled 400</v>
      </c>
    </row>
    <row r="435" spans="1:8" x14ac:dyDescent="0.25">
      <c r="A435" s="432">
        <v>425</v>
      </c>
      <c r="B435" s="466">
        <f t="shared" si="24"/>
        <v>44.72</v>
      </c>
      <c r="C435" s="466">
        <f t="shared" si="24"/>
        <v>101.24</v>
      </c>
      <c r="D435" s="466">
        <f t="shared" si="24"/>
        <v>29.24</v>
      </c>
      <c r="E435" s="466">
        <f t="shared" si="24"/>
        <v>37.99</v>
      </c>
      <c r="F435" s="466">
        <f t="shared" si="24"/>
        <v>69.989999999999995</v>
      </c>
      <c r="G435" s="466">
        <f t="shared" si="22"/>
        <v>29.24</v>
      </c>
      <c r="H435" s="466" t="str">
        <f t="shared" si="23"/>
        <v>Pooled 400</v>
      </c>
    </row>
    <row r="436" spans="1:8" x14ac:dyDescent="0.25">
      <c r="A436" s="432">
        <v>426</v>
      </c>
      <c r="B436" s="466">
        <f t="shared" si="24"/>
        <v>44.81</v>
      </c>
      <c r="C436" s="466">
        <f t="shared" si="24"/>
        <v>101.49</v>
      </c>
      <c r="D436" s="466">
        <f t="shared" si="24"/>
        <v>29.49</v>
      </c>
      <c r="E436" s="466">
        <f t="shared" si="24"/>
        <v>37.99</v>
      </c>
      <c r="F436" s="466">
        <f t="shared" si="24"/>
        <v>69.989999999999995</v>
      </c>
      <c r="G436" s="466">
        <f t="shared" si="22"/>
        <v>29.49</v>
      </c>
      <c r="H436" s="466" t="str">
        <f t="shared" si="23"/>
        <v>Pooled 400</v>
      </c>
    </row>
    <row r="437" spans="1:8" x14ac:dyDescent="0.25">
      <c r="A437" s="432">
        <v>427</v>
      </c>
      <c r="B437" s="466">
        <f t="shared" si="24"/>
        <v>44.9</v>
      </c>
      <c r="C437" s="466">
        <f t="shared" si="24"/>
        <v>101.74</v>
      </c>
      <c r="D437" s="466">
        <f t="shared" si="24"/>
        <v>29.74</v>
      </c>
      <c r="E437" s="466">
        <f t="shared" si="24"/>
        <v>37.99</v>
      </c>
      <c r="F437" s="466">
        <f t="shared" si="24"/>
        <v>69.989999999999995</v>
      </c>
      <c r="G437" s="466">
        <f t="shared" si="22"/>
        <v>29.74</v>
      </c>
      <c r="H437" s="466" t="str">
        <f t="shared" si="23"/>
        <v>Pooled 400</v>
      </c>
    </row>
    <row r="438" spans="1:8" x14ac:dyDescent="0.25">
      <c r="A438" s="432">
        <v>428</v>
      </c>
      <c r="B438" s="466">
        <f t="shared" si="24"/>
        <v>44.99</v>
      </c>
      <c r="C438" s="466">
        <f t="shared" si="24"/>
        <v>101.99</v>
      </c>
      <c r="D438" s="466">
        <f t="shared" si="24"/>
        <v>29.99</v>
      </c>
      <c r="E438" s="466">
        <f t="shared" si="24"/>
        <v>37.99</v>
      </c>
      <c r="F438" s="466">
        <f t="shared" si="24"/>
        <v>69.989999999999995</v>
      </c>
      <c r="G438" s="466">
        <f t="shared" si="22"/>
        <v>29.99</v>
      </c>
      <c r="H438" s="466" t="str">
        <f t="shared" si="23"/>
        <v>Pooled 400</v>
      </c>
    </row>
    <row r="439" spans="1:8" x14ac:dyDescent="0.25">
      <c r="A439" s="432">
        <v>429</v>
      </c>
      <c r="B439" s="466">
        <f t="shared" si="24"/>
        <v>45.08</v>
      </c>
      <c r="C439" s="466">
        <f t="shared" si="24"/>
        <v>102.24</v>
      </c>
      <c r="D439" s="466">
        <f t="shared" si="24"/>
        <v>30.24</v>
      </c>
      <c r="E439" s="466">
        <f t="shared" si="24"/>
        <v>37.99</v>
      </c>
      <c r="F439" s="466">
        <f t="shared" si="24"/>
        <v>69.989999999999995</v>
      </c>
      <c r="G439" s="466">
        <f t="shared" si="22"/>
        <v>30.24</v>
      </c>
      <c r="H439" s="466" t="str">
        <f t="shared" si="23"/>
        <v>Pooled 400</v>
      </c>
    </row>
    <row r="440" spans="1:8" x14ac:dyDescent="0.25">
      <c r="A440" s="432">
        <v>430</v>
      </c>
      <c r="B440" s="466">
        <f t="shared" si="24"/>
        <v>45.17</v>
      </c>
      <c r="C440" s="466">
        <f t="shared" si="24"/>
        <v>102.49</v>
      </c>
      <c r="D440" s="466">
        <f t="shared" si="24"/>
        <v>30.49</v>
      </c>
      <c r="E440" s="466">
        <f t="shared" si="24"/>
        <v>37.99</v>
      </c>
      <c r="F440" s="466">
        <f t="shared" si="24"/>
        <v>69.989999999999995</v>
      </c>
      <c r="G440" s="466">
        <f t="shared" si="22"/>
        <v>30.49</v>
      </c>
      <c r="H440" s="466" t="str">
        <f t="shared" si="23"/>
        <v>Pooled 400</v>
      </c>
    </row>
    <row r="441" spans="1:8" x14ac:dyDescent="0.25">
      <c r="A441" s="432">
        <v>431</v>
      </c>
      <c r="B441" s="466">
        <f t="shared" si="24"/>
        <v>45.26</v>
      </c>
      <c r="C441" s="466">
        <f t="shared" si="24"/>
        <v>102.74</v>
      </c>
      <c r="D441" s="466">
        <f t="shared" si="24"/>
        <v>30.74</v>
      </c>
      <c r="E441" s="466">
        <f t="shared" si="24"/>
        <v>37.99</v>
      </c>
      <c r="F441" s="466">
        <f t="shared" si="24"/>
        <v>69.989999999999995</v>
      </c>
      <c r="G441" s="466">
        <f t="shared" si="22"/>
        <v>30.74</v>
      </c>
      <c r="H441" s="466" t="str">
        <f t="shared" si="23"/>
        <v>Pooled 400</v>
      </c>
    </row>
    <row r="442" spans="1:8" x14ac:dyDescent="0.25">
      <c r="A442" s="432">
        <v>432</v>
      </c>
      <c r="B442" s="466">
        <f t="shared" si="24"/>
        <v>45.35</v>
      </c>
      <c r="C442" s="466">
        <f t="shared" si="24"/>
        <v>102.99</v>
      </c>
      <c r="D442" s="466">
        <f t="shared" si="24"/>
        <v>30.99</v>
      </c>
      <c r="E442" s="466">
        <f t="shared" si="24"/>
        <v>37.99</v>
      </c>
      <c r="F442" s="466">
        <f t="shared" si="24"/>
        <v>69.989999999999995</v>
      </c>
      <c r="G442" s="466">
        <f t="shared" si="22"/>
        <v>30.99</v>
      </c>
      <c r="H442" s="466" t="str">
        <f t="shared" si="23"/>
        <v>Pooled 400</v>
      </c>
    </row>
    <row r="443" spans="1:8" x14ac:dyDescent="0.25">
      <c r="A443" s="432">
        <v>433</v>
      </c>
      <c r="B443" s="466">
        <f t="shared" si="24"/>
        <v>45.44</v>
      </c>
      <c r="C443" s="466">
        <f t="shared" si="24"/>
        <v>103.24</v>
      </c>
      <c r="D443" s="466">
        <f t="shared" si="24"/>
        <v>31.24</v>
      </c>
      <c r="E443" s="466">
        <f t="shared" si="24"/>
        <v>37.99</v>
      </c>
      <c r="F443" s="466">
        <f t="shared" si="24"/>
        <v>69.989999999999995</v>
      </c>
      <c r="G443" s="466">
        <f t="shared" si="22"/>
        <v>31.24</v>
      </c>
      <c r="H443" s="466" t="str">
        <f t="shared" si="23"/>
        <v>Pooled 400</v>
      </c>
    </row>
    <row r="444" spans="1:8" x14ac:dyDescent="0.25">
      <c r="A444" s="432">
        <v>434</v>
      </c>
      <c r="B444" s="466">
        <f t="shared" si="24"/>
        <v>45.53</v>
      </c>
      <c r="C444" s="466">
        <f t="shared" si="24"/>
        <v>103.49</v>
      </c>
      <c r="D444" s="466">
        <f t="shared" si="24"/>
        <v>31.49</v>
      </c>
      <c r="E444" s="466">
        <f t="shared" si="24"/>
        <v>37.99</v>
      </c>
      <c r="F444" s="466">
        <f t="shared" si="24"/>
        <v>69.989999999999995</v>
      </c>
      <c r="G444" s="466">
        <f t="shared" si="22"/>
        <v>31.49</v>
      </c>
      <c r="H444" s="466" t="str">
        <f t="shared" si="23"/>
        <v>Pooled 400</v>
      </c>
    </row>
    <row r="445" spans="1:8" x14ac:dyDescent="0.25">
      <c r="A445" s="432">
        <v>435</v>
      </c>
      <c r="B445" s="466">
        <f t="shared" si="24"/>
        <v>45.62</v>
      </c>
      <c r="C445" s="466">
        <f t="shared" si="24"/>
        <v>103.74</v>
      </c>
      <c r="D445" s="466">
        <f t="shared" si="24"/>
        <v>31.74</v>
      </c>
      <c r="E445" s="466">
        <f t="shared" si="24"/>
        <v>37.99</v>
      </c>
      <c r="F445" s="466">
        <f t="shared" si="24"/>
        <v>69.989999999999995</v>
      </c>
      <c r="G445" s="466">
        <f t="shared" si="22"/>
        <v>31.74</v>
      </c>
      <c r="H445" s="466" t="str">
        <f t="shared" si="23"/>
        <v>Pooled 400</v>
      </c>
    </row>
    <row r="446" spans="1:8" x14ac:dyDescent="0.25">
      <c r="A446" s="432">
        <v>436</v>
      </c>
      <c r="B446" s="466">
        <f t="shared" si="24"/>
        <v>45.71</v>
      </c>
      <c r="C446" s="466">
        <f t="shared" si="24"/>
        <v>103.99</v>
      </c>
      <c r="D446" s="466">
        <f t="shared" si="24"/>
        <v>31.99</v>
      </c>
      <c r="E446" s="466">
        <f t="shared" si="24"/>
        <v>37.99</v>
      </c>
      <c r="F446" s="466">
        <f t="shared" si="24"/>
        <v>69.989999999999995</v>
      </c>
      <c r="G446" s="466">
        <f t="shared" si="22"/>
        <v>31.99</v>
      </c>
      <c r="H446" s="466" t="str">
        <f t="shared" si="23"/>
        <v>Pooled 400</v>
      </c>
    </row>
    <row r="447" spans="1:8" x14ac:dyDescent="0.25">
      <c r="A447" s="432">
        <v>437</v>
      </c>
      <c r="B447" s="466">
        <f t="shared" si="24"/>
        <v>45.8</v>
      </c>
      <c r="C447" s="466">
        <f t="shared" si="24"/>
        <v>104.24</v>
      </c>
      <c r="D447" s="466">
        <f t="shared" si="24"/>
        <v>32.24</v>
      </c>
      <c r="E447" s="466">
        <f t="shared" si="24"/>
        <v>37.99</v>
      </c>
      <c r="F447" s="466">
        <f t="shared" si="24"/>
        <v>69.989999999999995</v>
      </c>
      <c r="G447" s="466">
        <f t="shared" si="22"/>
        <v>32.24</v>
      </c>
      <c r="H447" s="466" t="str">
        <f t="shared" si="23"/>
        <v>Pooled 400</v>
      </c>
    </row>
    <row r="448" spans="1:8" x14ac:dyDescent="0.25">
      <c r="A448" s="432">
        <v>438</v>
      </c>
      <c r="B448" s="466">
        <f t="shared" si="24"/>
        <v>45.89</v>
      </c>
      <c r="C448" s="466">
        <f t="shared" si="24"/>
        <v>104.49</v>
      </c>
      <c r="D448" s="466">
        <f t="shared" si="24"/>
        <v>32.49</v>
      </c>
      <c r="E448" s="466">
        <f t="shared" si="24"/>
        <v>37.99</v>
      </c>
      <c r="F448" s="466">
        <f t="shared" si="24"/>
        <v>69.989999999999995</v>
      </c>
      <c r="G448" s="466">
        <f t="shared" si="22"/>
        <v>32.49</v>
      </c>
      <c r="H448" s="466" t="str">
        <f t="shared" si="23"/>
        <v>Pooled 400</v>
      </c>
    </row>
    <row r="449" spans="1:8" x14ac:dyDescent="0.25">
      <c r="A449" s="432">
        <v>439</v>
      </c>
      <c r="B449" s="466">
        <f t="shared" si="24"/>
        <v>45.98</v>
      </c>
      <c r="C449" s="466">
        <f t="shared" si="24"/>
        <v>104.74</v>
      </c>
      <c r="D449" s="466">
        <f t="shared" si="24"/>
        <v>32.74</v>
      </c>
      <c r="E449" s="466">
        <f t="shared" si="24"/>
        <v>37.99</v>
      </c>
      <c r="F449" s="466">
        <f t="shared" si="24"/>
        <v>69.989999999999995</v>
      </c>
      <c r="G449" s="466">
        <f t="shared" si="22"/>
        <v>32.74</v>
      </c>
      <c r="H449" s="466" t="str">
        <f t="shared" si="23"/>
        <v>Pooled 400</v>
      </c>
    </row>
    <row r="450" spans="1:8" x14ac:dyDescent="0.25">
      <c r="A450" s="432">
        <v>440</v>
      </c>
      <c r="B450" s="466">
        <f t="shared" si="24"/>
        <v>46.07</v>
      </c>
      <c r="C450" s="466">
        <f t="shared" si="24"/>
        <v>104.99</v>
      </c>
      <c r="D450" s="466">
        <f t="shared" si="24"/>
        <v>32.99</v>
      </c>
      <c r="E450" s="466">
        <f t="shared" si="24"/>
        <v>37.99</v>
      </c>
      <c r="F450" s="466">
        <f t="shared" si="24"/>
        <v>69.989999999999995</v>
      </c>
      <c r="G450" s="466">
        <f t="shared" si="22"/>
        <v>32.99</v>
      </c>
      <c r="H450" s="466" t="str">
        <f t="shared" si="23"/>
        <v>Pooled 400</v>
      </c>
    </row>
    <row r="451" spans="1:8" x14ac:dyDescent="0.25">
      <c r="A451" s="432">
        <v>441</v>
      </c>
      <c r="B451" s="466">
        <f t="shared" si="24"/>
        <v>46.16</v>
      </c>
      <c r="C451" s="466">
        <f t="shared" si="24"/>
        <v>105.24</v>
      </c>
      <c r="D451" s="466">
        <f t="shared" si="24"/>
        <v>33.24</v>
      </c>
      <c r="E451" s="466">
        <f t="shared" si="24"/>
        <v>37.99</v>
      </c>
      <c r="F451" s="466">
        <f t="shared" si="24"/>
        <v>69.989999999999995</v>
      </c>
      <c r="G451" s="466">
        <f t="shared" si="22"/>
        <v>33.24</v>
      </c>
      <c r="H451" s="466" t="str">
        <f t="shared" si="23"/>
        <v>Pooled 400</v>
      </c>
    </row>
    <row r="452" spans="1:8" x14ac:dyDescent="0.25">
      <c r="A452" s="432">
        <v>442</v>
      </c>
      <c r="B452" s="466">
        <f t="shared" si="24"/>
        <v>46.25</v>
      </c>
      <c r="C452" s="466">
        <f t="shared" si="24"/>
        <v>105.49</v>
      </c>
      <c r="D452" s="466">
        <f t="shared" si="24"/>
        <v>33.49</v>
      </c>
      <c r="E452" s="466">
        <f t="shared" si="24"/>
        <v>37.99</v>
      </c>
      <c r="F452" s="466">
        <f t="shared" si="24"/>
        <v>69.989999999999995</v>
      </c>
      <c r="G452" s="466">
        <f t="shared" si="22"/>
        <v>33.49</v>
      </c>
      <c r="H452" s="466" t="str">
        <f t="shared" si="23"/>
        <v>Pooled 400</v>
      </c>
    </row>
    <row r="453" spans="1:8" x14ac:dyDescent="0.25">
      <c r="A453" s="432">
        <v>443</v>
      </c>
      <c r="B453" s="466">
        <f t="shared" si="24"/>
        <v>46.34</v>
      </c>
      <c r="C453" s="466">
        <f t="shared" si="24"/>
        <v>105.74</v>
      </c>
      <c r="D453" s="466">
        <f t="shared" si="24"/>
        <v>33.74</v>
      </c>
      <c r="E453" s="466">
        <f t="shared" si="24"/>
        <v>37.99</v>
      </c>
      <c r="F453" s="466">
        <f t="shared" si="24"/>
        <v>69.989999999999995</v>
      </c>
      <c r="G453" s="466">
        <f t="shared" si="22"/>
        <v>33.74</v>
      </c>
      <c r="H453" s="466" t="str">
        <f t="shared" si="23"/>
        <v>Pooled 400</v>
      </c>
    </row>
    <row r="454" spans="1:8" x14ac:dyDescent="0.25">
      <c r="A454" s="432">
        <v>444</v>
      </c>
      <c r="B454" s="466">
        <f t="shared" si="24"/>
        <v>46.43</v>
      </c>
      <c r="C454" s="466">
        <f t="shared" si="24"/>
        <v>105.99</v>
      </c>
      <c r="D454" s="466">
        <f t="shared" si="24"/>
        <v>33.99</v>
      </c>
      <c r="E454" s="466">
        <f t="shared" si="24"/>
        <v>37.99</v>
      </c>
      <c r="F454" s="466">
        <f t="shared" si="24"/>
        <v>69.989999999999995</v>
      </c>
      <c r="G454" s="466">
        <f t="shared" si="22"/>
        <v>33.99</v>
      </c>
      <c r="H454" s="466" t="str">
        <f t="shared" si="23"/>
        <v>Pooled 400</v>
      </c>
    </row>
    <row r="455" spans="1:8" x14ac:dyDescent="0.25">
      <c r="A455" s="432">
        <v>445</v>
      </c>
      <c r="B455" s="466">
        <f t="shared" si="24"/>
        <v>46.52</v>
      </c>
      <c r="C455" s="466">
        <f t="shared" si="24"/>
        <v>106.24</v>
      </c>
      <c r="D455" s="466">
        <f t="shared" si="24"/>
        <v>34.24</v>
      </c>
      <c r="E455" s="466">
        <f t="shared" si="24"/>
        <v>37.99</v>
      </c>
      <c r="F455" s="466">
        <f t="shared" si="24"/>
        <v>69.989999999999995</v>
      </c>
      <c r="G455" s="466">
        <f t="shared" si="22"/>
        <v>34.24</v>
      </c>
      <c r="H455" s="466" t="str">
        <f t="shared" si="23"/>
        <v>Pooled 400</v>
      </c>
    </row>
    <row r="456" spans="1:8" x14ac:dyDescent="0.25">
      <c r="A456" s="432">
        <v>446</v>
      </c>
      <c r="B456" s="466">
        <f t="shared" si="24"/>
        <v>46.61</v>
      </c>
      <c r="C456" s="466">
        <f t="shared" si="24"/>
        <v>106.49</v>
      </c>
      <c r="D456" s="466">
        <f t="shared" si="24"/>
        <v>34.49</v>
      </c>
      <c r="E456" s="466">
        <f t="shared" si="24"/>
        <v>37.99</v>
      </c>
      <c r="F456" s="466">
        <f t="shared" si="24"/>
        <v>69.989999999999995</v>
      </c>
      <c r="G456" s="466">
        <f t="shared" si="22"/>
        <v>34.49</v>
      </c>
      <c r="H456" s="466" t="str">
        <f t="shared" si="23"/>
        <v>Pooled 400</v>
      </c>
    </row>
    <row r="457" spans="1:8" x14ac:dyDescent="0.25">
      <c r="A457" s="432">
        <v>447</v>
      </c>
      <c r="B457" s="466">
        <f t="shared" si="24"/>
        <v>46.7</v>
      </c>
      <c r="C457" s="466">
        <f t="shared" si="24"/>
        <v>106.74</v>
      </c>
      <c r="D457" s="466">
        <f t="shared" si="24"/>
        <v>34.74</v>
      </c>
      <c r="E457" s="466">
        <f t="shared" si="24"/>
        <v>37.99</v>
      </c>
      <c r="F457" s="466">
        <f t="shared" si="24"/>
        <v>69.989999999999995</v>
      </c>
      <c r="G457" s="466">
        <f t="shared" si="22"/>
        <v>34.74</v>
      </c>
      <c r="H457" s="466" t="str">
        <f t="shared" si="23"/>
        <v>Pooled 400</v>
      </c>
    </row>
    <row r="458" spans="1:8" x14ac:dyDescent="0.25">
      <c r="A458" s="432">
        <v>448</v>
      </c>
      <c r="B458" s="466">
        <f t="shared" si="24"/>
        <v>46.79</v>
      </c>
      <c r="C458" s="466">
        <f t="shared" si="24"/>
        <v>106.99</v>
      </c>
      <c r="D458" s="466">
        <f t="shared" si="24"/>
        <v>34.99</v>
      </c>
      <c r="E458" s="466">
        <f t="shared" si="24"/>
        <v>37.99</v>
      </c>
      <c r="F458" s="466">
        <f t="shared" si="24"/>
        <v>69.989999999999995</v>
      </c>
      <c r="G458" s="466">
        <f t="shared" si="22"/>
        <v>34.99</v>
      </c>
      <c r="H458" s="466" t="str">
        <f t="shared" si="23"/>
        <v>Pooled 400</v>
      </c>
    </row>
    <row r="459" spans="1:8" x14ac:dyDescent="0.25">
      <c r="A459" s="432">
        <v>449</v>
      </c>
      <c r="B459" s="466">
        <f t="shared" si="24"/>
        <v>46.88</v>
      </c>
      <c r="C459" s="466">
        <f t="shared" si="24"/>
        <v>107.24</v>
      </c>
      <c r="D459" s="466">
        <f t="shared" si="24"/>
        <v>35.24</v>
      </c>
      <c r="E459" s="466">
        <f t="shared" si="24"/>
        <v>37.99</v>
      </c>
      <c r="F459" s="466">
        <f t="shared" si="24"/>
        <v>69.989999999999995</v>
      </c>
      <c r="G459" s="466">
        <f t="shared" si="22"/>
        <v>35.24</v>
      </c>
      <c r="H459" s="466" t="str">
        <f t="shared" si="23"/>
        <v>Pooled 400</v>
      </c>
    </row>
    <row r="460" spans="1:8" x14ac:dyDescent="0.25">
      <c r="A460" s="432">
        <v>450</v>
      </c>
      <c r="B460" s="466">
        <f t="shared" si="24"/>
        <v>46.97</v>
      </c>
      <c r="C460" s="466">
        <f t="shared" si="24"/>
        <v>107.49</v>
      </c>
      <c r="D460" s="466">
        <f t="shared" si="24"/>
        <v>35.49</v>
      </c>
      <c r="E460" s="466">
        <f t="shared" si="24"/>
        <v>37.99</v>
      </c>
      <c r="F460" s="466">
        <f t="shared" si="24"/>
        <v>69.989999999999995</v>
      </c>
      <c r="G460" s="466">
        <f t="shared" ref="G460:G523" si="25">MIN(B460:F460)</f>
        <v>35.49</v>
      </c>
      <c r="H460" s="466" t="str">
        <f t="shared" ref="H460:H523" si="26">IF(G460=F460,"Unlimited",IF(G460=E460,"Pooled 900",IF(G460=D460,"Pooled 400",IF(G460=C460,"Pooled 100",IF(G460=B460,"Metered","")))))</f>
        <v>Pooled 400</v>
      </c>
    </row>
    <row r="461" spans="1:8" x14ac:dyDescent="0.25">
      <c r="A461" s="432">
        <v>451</v>
      </c>
      <c r="B461" s="466">
        <f t="shared" si="24"/>
        <v>47.06</v>
      </c>
      <c r="C461" s="466">
        <f t="shared" si="24"/>
        <v>107.74</v>
      </c>
      <c r="D461" s="466">
        <f t="shared" si="24"/>
        <v>35.74</v>
      </c>
      <c r="E461" s="466">
        <f t="shared" si="24"/>
        <v>37.99</v>
      </c>
      <c r="F461" s="466">
        <f t="shared" si="24"/>
        <v>69.989999999999995</v>
      </c>
      <c r="G461" s="466">
        <f t="shared" si="25"/>
        <v>35.74</v>
      </c>
      <c r="H461" s="466" t="str">
        <f t="shared" si="26"/>
        <v>Pooled 400</v>
      </c>
    </row>
    <row r="462" spans="1:8" x14ac:dyDescent="0.25">
      <c r="A462" s="432">
        <v>452</v>
      </c>
      <c r="B462" s="466">
        <f t="shared" si="24"/>
        <v>47.15</v>
      </c>
      <c r="C462" s="466">
        <f t="shared" si="24"/>
        <v>107.99</v>
      </c>
      <c r="D462" s="466">
        <f t="shared" si="24"/>
        <v>35.99</v>
      </c>
      <c r="E462" s="466">
        <f t="shared" si="24"/>
        <v>37.99</v>
      </c>
      <c r="F462" s="466">
        <f t="shared" si="24"/>
        <v>69.989999999999995</v>
      </c>
      <c r="G462" s="466">
        <f t="shared" si="25"/>
        <v>35.99</v>
      </c>
      <c r="H462" s="466" t="str">
        <f t="shared" si="26"/>
        <v>Pooled 400</v>
      </c>
    </row>
    <row r="463" spans="1:8" x14ac:dyDescent="0.25">
      <c r="A463" s="432">
        <v>453</v>
      </c>
      <c r="B463" s="466">
        <f t="shared" si="24"/>
        <v>47.24</v>
      </c>
      <c r="C463" s="466">
        <f t="shared" si="24"/>
        <v>108.24</v>
      </c>
      <c r="D463" s="466">
        <f t="shared" si="24"/>
        <v>36.24</v>
      </c>
      <c r="E463" s="466">
        <f t="shared" si="24"/>
        <v>37.99</v>
      </c>
      <c r="F463" s="466">
        <f t="shared" si="24"/>
        <v>69.989999999999995</v>
      </c>
      <c r="G463" s="466">
        <f t="shared" si="25"/>
        <v>36.24</v>
      </c>
      <c r="H463" s="466" t="str">
        <f t="shared" si="26"/>
        <v>Pooled 400</v>
      </c>
    </row>
    <row r="464" spans="1:8" x14ac:dyDescent="0.25">
      <c r="A464" s="432">
        <v>454</v>
      </c>
      <c r="B464" s="466">
        <f t="shared" si="24"/>
        <v>47.33</v>
      </c>
      <c r="C464" s="466">
        <f t="shared" si="24"/>
        <v>108.49</v>
      </c>
      <c r="D464" s="466">
        <f t="shared" si="24"/>
        <v>36.49</v>
      </c>
      <c r="E464" s="466">
        <f t="shared" si="24"/>
        <v>37.99</v>
      </c>
      <c r="F464" s="466">
        <f t="shared" si="24"/>
        <v>69.989999999999995</v>
      </c>
      <c r="G464" s="466">
        <f t="shared" si="25"/>
        <v>36.49</v>
      </c>
      <c r="H464" s="466" t="str">
        <f t="shared" si="26"/>
        <v>Pooled 400</v>
      </c>
    </row>
    <row r="465" spans="1:8" x14ac:dyDescent="0.25">
      <c r="A465" s="432">
        <v>455</v>
      </c>
      <c r="B465" s="466">
        <f t="shared" si="24"/>
        <v>47.42</v>
      </c>
      <c r="C465" s="466">
        <f t="shared" si="24"/>
        <v>108.74</v>
      </c>
      <c r="D465" s="466">
        <f t="shared" si="24"/>
        <v>36.74</v>
      </c>
      <c r="E465" s="466">
        <f t="shared" si="24"/>
        <v>37.99</v>
      </c>
      <c r="F465" s="466">
        <f t="shared" si="24"/>
        <v>69.989999999999995</v>
      </c>
      <c r="G465" s="466">
        <f t="shared" si="25"/>
        <v>36.74</v>
      </c>
      <c r="H465" s="466" t="str">
        <f t="shared" si="26"/>
        <v>Pooled 400</v>
      </c>
    </row>
    <row r="466" spans="1:8" x14ac:dyDescent="0.25">
      <c r="A466" s="432">
        <v>456</v>
      </c>
      <c r="B466" s="466">
        <f t="shared" si="24"/>
        <v>47.51</v>
      </c>
      <c r="C466" s="466">
        <f t="shared" si="24"/>
        <v>108.99</v>
      </c>
      <c r="D466" s="466">
        <f t="shared" si="24"/>
        <v>36.99</v>
      </c>
      <c r="E466" s="466">
        <f t="shared" si="24"/>
        <v>37.99</v>
      </c>
      <c r="F466" s="466">
        <f t="shared" si="24"/>
        <v>69.989999999999995</v>
      </c>
      <c r="G466" s="466">
        <f t="shared" si="25"/>
        <v>36.99</v>
      </c>
      <c r="H466" s="466" t="str">
        <f t="shared" si="26"/>
        <v>Pooled 400</v>
      </c>
    </row>
    <row r="467" spans="1:8" x14ac:dyDescent="0.25">
      <c r="A467" s="432">
        <v>457</v>
      </c>
      <c r="B467" s="466">
        <f t="shared" si="24"/>
        <v>47.6</v>
      </c>
      <c r="C467" s="466">
        <f t="shared" si="24"/>
        <v>109.24</v>
      </c>
      <c r="D467" s="466">
        <f t="shared" si="24"/>
        <v>37.24</v>
      </c>
      <c r="E467" s="466">
        <f t="shared" si="24"/>
        <v>37.99</v>
      </c>
      <c r="F467" s="466">
        <f t="shared" si="24"/>
        <v>69.989999999999995</v>
      </c>
      <c r="G467" s="466">
        <f t="shared" si="25"/>
        <v>37.24</v>
      </c>
      <c r="H467" s="466" t="str">
        <f t="shared" si="26"/>
        <v>Pooled 400</v>
      </c>
    </row>
    <row r="468" spans="1:8" x14ac:dyDescent="0.25">
      <c r="A468" s="432">
        <v>458</v>
      </c>
      <c r="B468" s="466">
        <f t="shared" si="24"/>
        <v>47.69</v>
      </c>
      <c r="C468" s="466">
        <f t="shared" si="24"/>
        <v>109.49</v>
      </c>
      <c r="D468" s="466">
        <f t="shared" si="24"/>
        <v>37.49</v>
      </c>
      <c r="E468" s="466">
        <f t="shared" si="24"/>
        <v>37.99</v>
      </c>
      <c r="F468" s="466">
        <f t="shared" si="24"/>
        <v>69.989999999999995</v>
      </c>
      <c r="G468" s="466">
        <f t="shared" si="25"/>
        <v>37.49</v>
      </c>
      <c r="H468" s="466" t="str">
        <f t="shared" si="26"/>
        <v>Pooled 400</v>
      </c>
    </row>
    <row r="469" spans="1:8" x14ac:dyDescent="0.25">
      <c r="A469" s="432">
        <v>459</v>
      </c>
      <c r="B469" s="466">
        <f t="shared" si="24"/>
        <v>47.78</v>
      </c>
      <c r="C469" s="466">
        <f t="shared" si="24"/>
        <v>109.74</v>
      </c>
      <c r="D469" s="466">
        <f t="shared" si="24"/>
        <v>37.74</v>
      </c>
      <c r="E469" s="466">
        <f t="shared" si="24"/>
        <v>37.99</v>
      </c>
      <c r="F469" s="466">
        <f t="shared" si="24"/>
        <v>69.989999999999995</v>
      </c>
      <c r="G469" s="466">
        <f t="shared" si="25"/>
        <v>37.74</v>
      </c>
      <c r="H469" s="466" t="str">
        <f t="shared" si="26"/>
        <v>Pooled 400</v>
      </c>
    </row>
    <row r="470" spans="1:8" x14ac:dyDescent="0.25">
      <c r="A470" s="432">
        <v>460</v>
      </c>
      <c r="B470" s="466">
        <f t="shared" si="24"/>
        <v>47.87</v>
      </c>
      <c r="C470" s="466">
        <f t="shared" si="24"/>
        <v>109.99</v>
      </c>
      <c r="D470" s="466">
        <f t="shared" si="24"/>
        <v>37.99</v>
      </c>
      <c r="E470" s="466">
        <f t="shared" si="24"/>
        <v>37.99</v>
      </c>
      <c r="F470" s="466">
        <f t="shared" si="24"/>
        <v>69.989999999999995</v>
      </c>
      <c r="G470" s="466">
        <f t="shared" si="25"/>
        <v>37.99</v>
      </c>
      <c r="H470" s="466" t="str">
        <f t="shared" si="26"/>
        <v>Pooled 900</v>
      </c>
    </row>
    <row r="471" spans="1:8" x14ac:dyDescent="0.25">
      <c r="A471" s="432">
        <v>461</v>
      </c>
      <c r="B471" s="466">
        <f t="shared" si="24"/>
        <v>47.96</v>
      </c>
      <c r="C471" s="466">
        <f t="shared" si="24"/>
        <v>110.24</v>
      </c>
      <c r="D471" s="466">
        <f t="shared" si="24"/>
        <v>38.24</v>
      </c>
      <c r="E471" s="466">
        <f t="shared" si="24"/>
        <v>37.99</v>
      </c>
      <c r="F471" s="466">
        <f t="shared" si="24"/>
        <v>69.989999999999995</v>
      </c>
      <c r="G471" s="466">
        <f t="shared" si="25"/>
        <v>37.99</v>
      </c>
      <c r="H471" s="466" t="str">
        <f t="shared" si="26"/>
        <v>Pooled 900</v>
      </c>
    </row>
    <row r="472" spans="1:8" x14ac:dyDescent="0.25">
      <c r="A472" s="432">
        <v>462</v>
      </c>
      <c r="B472" s="466">
        <f t="shared" si="24"/>
        <v>48.05</v>
      </c>
      <c r="C472" s="466">
        <f t="shared" si="24"/>
        <v>110.49</v>
      </c>
      <c r="D472" s="466">
        <f t="shared" si="24"/>
        <v>38.49</v>
      </c>
      <c r="E472" s="466">
        <f t="shared" si="24"/>
        <v>37.99</v>
      </c>
      <c r="F472" s="466">
        <f t="shared" si="24"/>
        <v>69.989999999999995</v>
      </c>
      <c r="G472" s="466">
        <f t="shared" si="25"/>
        <v>37.99</v>
      </c>
      <c r="H472" s="466" t="str">
        <f t="shared" si="26"/>
        <v>Pooled 900</v>
      </c>
    </row>
    <row r="473" spans="1:8" x14ac:dyDescent="0.25">
      <c r="A473" s="432">
        <v>463</v>
      </c>
      <c r="B473" s="466">
        <f t="shared" si="24"/>
        <v>48.14</v>
      </c>
      <c r="C473" s="466">
        <f t="shared" si="24"/>
        <v>110.74</v>
      </c>
      <c r="D473" s="466">
        <f t="shared" si="24"/>
        <v>38.74</v>
      </c>
      <c r="E473" s="466">
        <f t="shared" si="24"/>
        <v>37.99</v>
      </c>
      <c r="F473" s="466">
        <f t="shared" si="24"/>
        <v>69.989999999999995</v>
      </c>
      <c r="G473" s="466">
        <f t="shared" si="25"/>
        <v>37.99</v>
      </c>
      <c r="H473" s="466" t="str">
        <f t="shared" si="26"/>
        <v>Pooled 900</v>
      </c>
    </row>
    <row r="474" spans="1:8" x14ac:dyDescent="0.25">
      <c r="A474" s="432">
        <v>464</v>
      </c>
      <c r="B474" s="466">
        <f t="shared" si="24"/>
        <v>48.23</v>
      </c>
      <c r="C474" s="466">
        <f t="shared" si="24"/>
        <v>110.99</v>
      </c>
      <c r="D474" s="466">
        <f t="shared" si="24"/>
        <v>38.99</v>
      </c>
      <c r="E474" s="466">
        <f t="shared" si="24"/>
        <v>37.99</v>
      </c>
      <c r="F474" s="466">
        <f t="shared" si="24"/>
        <v>69.989999999999995</v>
      </c>
      <c r="G474" s="466">
        <f t="shared" si="25"/>
        <v>37.99</v>
      </c>
      <c r="H474" s="466" t="str">
        <f t="shared" si="26"/>
        <v>Pooled 900</v>
      </c>
    </row>
    <row r="475" spans="1:8" x14ac:dyDescent="0.25">
      <c r="A475" s="432">
        <v>465</v>
      </c>
      <c r="B475" s="466">
        <f t="shared" si="24"/>
        <v>48.32</v>
      </c>
      <c r="C475" s="466">
        <f t="shared" si="24"/>
        <v>111.24</v>
      </c>
      <c r="D475" s="466">
        <f t="shared" si="24"/>
        <v>39.24</v>
      </c>
      <c r="E475" s="466">
        <f t="shared" si="24"/>
        <v>37.99</v>
      </c>
      <c r="F475" s="466">
        <f t="shared" si="24"/>
        <v>69.989999999999995</v>
      </c>
      <c r="G475" s="466">
        <f t="shared" si="25"/>
        <v>37.99</v>
      </c>
      <c r="H475" s="466" t="str">
        <f t="shared" si="26"/>
        <v>Pooled 900</v>
      </c>
    </row>
    <row r="476" spans="1:8" x14ac:dyDescent="0.25">
      <c r="A476" s="432">
        <v>466</v>
      </c>
      <c r="B476" s="466">
        <f t="shared" si="24"/>
        <v>48.41</v>
      </c>
      <c r="C476" s="466">
        <f t="shared" si="24"/>
        <v>111.49</v>
      </c>
      <c r="D476" s="466">
        <f t="shared" si="24"/>
        <v>39.49</v>
      </c>
      <c r="E476" s="466">
        <f t="shared" si="24"/>
        <v>37.99</v>
      </c>
      <c r="F476" s="466">
        <f t="shared" si="24"/>
        <v>69.989999999999995</v>
      </c>
      <c r="G476" s="466">
        <f t="shared" si="25"/>
        <v>37.99</v>
      </c>
      <c r="H476" s="466" t="str">
        <f t="shared" si="26"/>
        <v>Pooled 900</v>
      </c>
    </row>
    <row r="477" spans="1:8" x14ac:dyDescent="0.25">
      <c r="A477" s="432">
        <v>467</v>
      </c>
      <c r="B477" s="466">
        <f t="shared" si="24"/>
        <v>48.5</v>
      </c>
      <c r="C477" s="466">
        <f t="shared" si="24"/>
        <v>111.74</v>
      </c>
      <c r="D477" s="466">
        <f t="shared" si="24"/>
        <v>39.74</v>
      </c>
      <c r="E477" s="466">
        <f t="shared" si="24"/>
        <v>37.99</v>
      </c>
      <c r="F477" s="466">
        <f t="shared" si="24"/>
        <v>69.989999999999995</v>
      </c>
      <c r="G477" s="466">
        <f t="shared" si="25"/>
        <v>37.99</v>
      </c>
      <c r="H477" s="466" t="str">
        <f t="shared" si="26"/>
        <v>Pooled 900</v>
      </c>
    </row>
    <row r="478" spans="1:8" x14ac:dyDescent="0.25">
      <c r="A478" s="432">
        <v>468</v>
      </c>
      <c r="B478" s="466">
        <f t="shared" si="24"/>
        <v>48.59</v>
      </c>
      <c r="C478" s="466">
        <f t="shared" si="24"/>
        <v>111.99</v>
      </c>
      <c r="D478" s="466">
        <f t="shared" si="24"/>
        <v>39.99</v>
      </c>
      <c r="E478" s="466">
        <f t="shared" si="24"/>
        <v>37.99</v>
      </c>
      <c r="F478" s="466">
        <f t="shared" si="24"/>
        <v>69.989999999999995</v>
      </c>
      <c r="G478" s="466">
        <f t="shared" si="25"/>
        <v>37.99</v>
      </c>
      <c r="H478" s="466" t="str">
        <f t="shared" si="26"/>
        <v>Pooled 900</v>
      </c>
    </row>
    <row r="479" spans="1:8" x14ac:dyDescent="0.25">
      <c r="A479" s="432">
        <v>469</v>
      </c>
      <c r="B479" s="466">
        <f t="shared" si="24"/>
        <v>48.68</v>
      </c>
      <c r="C479" s="466">
        <f t="shared" si="24"/>
        <v>112.24</v>
      </c>
      <c r="D479" s="466">
        <f t="shared" si="24"/>
        <v>40.24</v>
      </c>
      <c r="E479" s="466">
        <f t="shared" si="24"/>
        <v>37.99</v>
      </c>
      <c r="F479" s="466">
        <f t="shared" si="24"/>
        <v>69.989999999999995</v>
      </c>
      <c r="G479" s="466">
        <f t="shared" si="25"/>
        <v>37.99</v>
      </c>
      <c r="H479" s="466" t="str">
        <f t="shared" si="26"/>
        <v>Pooled 900</v>
      </c>
    </row>
    <row r="480" spans="1:8" x14ac:dyDescent="0.25">
      <c r="A480" s="432">
        <v>470</v>
      </c>
      <c r="B480" s="466">
        <f t="shared" si="24"/>
        <v>48.77</v>
      </c>
      <c r="C480" s="466">
        <f t="shared" si="24"/>
        <v>112.49</v>
      </c>
      <c r="D480" s="466">
        <f t="shared" si="24"/>
        <v>40.49</v>
      </c>
      <c r="E480" s="466">
        <f t="shared" si="24"/>
        <v>37.99</v>
      </c>
      <c r="F480" s="466">
        <f t="shared" si="24"/>
        <v>69.989999999999995</v>
      </c>
      <c r="G480" s="466">
        <f t="shared" si="25"/>
        <v>37.99</v>
      </c>
      <c r="H480" s="466" t="str">
        <f t="shared" si="26"/>
        <v>Pooled 900</v>
      </c>
    </row>
    <row r="481" spans="1:8" x14ac:dyDescent="0.25">
      <c r="A481" s="432">
        <v>471</v>
      </c>
      <c r="B481" s="466">
        <f t="shared" si="24"/>
        <v>48.86</v>
      </c>
      <c r="C481" s="466">
        <f t="shared" si="24"/>
        <v>112.74</v>
      </c>
      <c r="D481" s="466">
        <f t="shared" si="24"/>
        <v>40.74</v>
      </c>
      <c r="E481" s="466">
        <f t="shared" si="24"/>
        <v>37.99</v>
      </c>
      <c r="F481" s="466">
        <f t="shared" si="24"/>
        <v>69.989999999999995</v>
      </c>
      <c r="G481" s="466">
        <f t="shared" si="25"/>
        <v>37.99</v>
      </c>
      <c r="H481" s="466" t="str">
        <f t="shared" si="26"/>
        <v>Pooled 900</v>
      </c>
    </row>
    <row r="482" spans="1:8" x14ac:dyDescent="0.25">
      <c r="A482" s="432">
        <v>472</v>
      </c>
      <c r="B482" s="466">
        <f t="shared" si="24"/>
        <v>48.95</v>
      </c>
      <c r="C482" s="466">
        <f t="shared" si="24"/>
        <v>112.99</v>
      </c>
      <c r="D482" s="466">
        <f t="shared" si="24"/>
        <v>40.99</v>
      </c>
      <c r="E482" s="466">
        <f t="shared" si="24"/>
        <v>37.99</v>
      </c>
      <c r="F482" s="466">
        <f t="shared" si="24"/>
        <v>69.989999999999995</v>
      </c>
      <c r="G482" s="466">
        <f t="shared" si="25"/>
        <v>37.99</v>
      </c>
      <c r="H482" s="466" t="str">
        <f t="shared" si="26"/>
        <v>Pooled 900</v>
      </c>
    </row>
    <row r="483" spans="1:8" x14ac:dyDescent="0.25">
      <c r="A483" s="432">
        <v>473</v>
      </c>
      <c r="B483" s="466">
        <f t="shared" ref="B483:F533" si="27">ROUND(B$6+IF($A483&gt;B$2,($A483-B$2)*B$7,0),2)</f>
        <v>49.04</v>
      </c>
      <c r="C483" s="466">
        <f t="shared" si="27"/>
        <v>113.24</v>
      </c>
      <c r="D483" s="466">
        <f t="shared" si="27"/>
        <v>41.24</v>
      </c>
      <c r="E483" s="466">
        <f t="shared" si="27"/>
        <v>37.99</v>
      </c>
      <c r="F483" s="466">
        <f t="shared" si="27"/>
        <v>69.989999999999995</v>
      </c>
      <c r="G483" s="466">
        <f t="shared" si="25"/>
        <v>37.99</v>
      </c>
      <c r="H483" s="466" t="str">
        <f t="shared" si="26"/>
        <v>Pooled 900</v>
      </c>
    </row>
    <row r="484" spans="1:8" x14ac:dyDescent="0.25">
      <c r="A484" s="432">
        <v>474</v>
      </c>
      <c r="B484" s="466">
        <f t="shared" si="27"/>
        <v>49.13</v>
      </c>
      <c r="C484" s="466">
        <f t="shared" si="27"/>
        <v>113.49</v>
      </c>
      <c r="D484" s="466">
        <f t="shared" si="27"/>
        <v>41.49</v>
      </c>
      <c r="E484" s="466">
        <f t="shared" si="27"/>
        <v>37.99</v>
      </c>
      <c r="F484" s="466">
        <f t="shared" si="27"/>
        <v>69.989999999999995</v>
      </c>
      <c r="G484" s="466">
        <f t="shared" si="25"/>
        <v>37.99</v>
      </c>
      <c r="H484" s="466" t="str">
        <f t="shared" si="26"/>
        <v>Pooled 900</v>
      </c>
    </row>
    <row r="485" spans="1:8" x14ac:dyDescent="0.25">
      <c r="A485" s="432">
        <v>475</v>
      </c>
      <c r="B485" s="466">
        <f t="shared" si="27"/>
        <v>49.22</v>
      </c>
      <c r="C485" s="466">
        <f t="shared" si="27"/>
        <v>113.74</v>
      </c>
      <c r="D485" s="466">
        <f t="shared" si="27"/>
        <v>41.74</v>
      </c>
      <c r="E485" s="466">
        <f t="shared" si="27"/>
        <v>37.99</v>
      </c>
      <c r="F485" s="466">
        <f t="shared" si="27"/>
        <v>69.989999999999995</v>
      </c>
      <c r="G485" s="466">
        <f t="shared" si="25"/>
        <v>37.99</v>
      </c>
      <c r="H485" s="466" t="str">
        <f t="shared" si="26"/>
        <v>Pooled 900</v>
      </c>
    </row>
    <row r="486" spans="1:8" x14ac:dyDescent="0.25">
      <c r="A486" s="432">
        <v>476</v>
      </c>
      <c r="B486" s="466">
        <f t="shared" si="27"/>
        <v>49.31</v>
      </c>
      <c r="C486" s="466">
        <f t="shared" si="27"/>
        <v>113.99</v>
      </c>
      <c r="D486" s="466">
        <f t="shared" si="27"/>
        <v>41.99</v>
      </c>
      <c r="E486" s="466">
        <f t="shared" si="27"/>
        <v>37.99</v>
      </c>
      <c r="F486" s="466">
        <f t="shared" si="27"/>
        <v>69.989999999999995</v>
      </c>
      <c r="G486" s="466">
        <f t="shared" si="25"/>
        <v>37.99</v>
      </c>
      <c r="H486" s="466" t="str">
        <f t="shared" si="26"/>
        <v>Pooled 900</v>
      </c>
    </row>
    <row r="487" spans="1:8" x14ac:dyDescent="0.25">
      <c r="A487" s="432">
        <v>477</v>
      </c>
      <c r="B487" s="466">
        <f t="shared" si="27"/>
        <v>49.4</v>
      </c>
      <c r="C487" s="466">
        <f t="shared" si="27"/>
        <v>114.24</v>
      </c>
      <c r="D487" s="466">
        <f t="shared" si="27"/>
        <v>42.24</v>
      </c>
      <c r="E487" s="466">
        <f t="shared" si="27"/>
        <v>37.99</v>
      </c>
      <c r="F487" s="466">
        <f t="shared" si="27"/>
        <v>69.989999999999995</v>
      </c>
      <c r="G487" s="466">
        <f t="shared" si="25"/>
        <v>37.99</v>
      </c>
      <c r="H487" s="466" t="str">
        <f t="shared" si="26"/>
        <v>Pooled 900</v>
      </c>
    </row>
    <row r="488" spans="1:8" x14ac:dyDescent="0.25">
      <c r="A488" s="432">
        <v>478</v>
      </c>
      <c r="B488" s="466">
        <f t="shared" si="27"/>
        <v>49.49</v>
      </c>
      <c r="C488" s="466">
        <f t="shared" si="27"/>
        <v>114.49</v>
      </c>
      <c r="D488" s="466">
        <f t="shared" si="27"/>
        <v>42.49</v>
      </c>
      <c r="E488" s="466">
        <f t="shared" si="27"/>
        <v>37.99</v>
      </c>
      <c r="F488" s="466">
        <f t="shared" si="27"/>
        <v>69.989999999999995</v>
      </c>
      <c r="G488" s="466">
        <f t="shared" si="25"/>
        <v>37.99</v>
      </c>
      <c r="H488" s="466" t="str">
        <f t="shared" si="26"/>
        <v>Pooled 900</v>
      </c>
    </row>
    <row r="489" spans="1:8" x14ac:dyDescent="0.25">
      <c r="A489" s="432">
        <v>479</v>
      </c>
      <c r="B489" s="466">
        <f t="shared" si="27"/>
        <v>49.58</v>
      </c>
      <c r="C489" s="466">
        <f t="shared" si="27"/>
        <v>114.74</v>
      </c>
      <c r="D489" s="466">
        <f t="shared" si="27"/>
        <v>42.74</v>
      </c>
      <c r="E489" s="466">
        <f t="shared" si="27"/>
        <v>37.99</v>
      </c>
      <c r="F489" s="466">
        <f t="shared" si="27"/>
        <v>69.989999999999995</v>
      </c>
      <c r="G489" s="466">
        <f t="shared" si="25"/>
        <v>37.99</v>
      </c>
      <c r="H489" s="466" t="str">
        <f t="shared" si="26"/>
        <v>Pooled 900</v>
      </c>
    </row>
    <row r="490" spans="1:8" x14ac:dyDescent="0.25">
      <c r="A490" s="432">
        <v>480</v>
      </c>
      <c r="B490" s="466">
        <f t="shared" si="27"/>
        <v>49.67</v>
      </c>
      <c r="C490" s="466">
        <f t="shared" si="27"/>
        <v>114.99</v>
      </c>
      <c r="D490" s="466">
        <f t="shared" si="27"/>
        <v>42.99</v>
      </c>
      <c r="E490" s="466">
        <f t="shared" si="27"/>
        <v>37.99</v>
      </c>
      <c r="F490" s="466">
        <f t="shared" si="27"/>
        <v>69.989999999999995</v>
      </c>
      <c r="G490" s="466">
        <f t="shared" si="25"/>
        <v>37.99</v>
      </c>
      <c r="H490" s="466" t="str">
        <f t="shared" si="26"/>
        <v>Pooled 900</v>
      </c>
    </row>
    <row r="491" spans="1:8" x14ac:dyDescent="0.25">
      <c r="A491" s="432">
        <v>481</v>
      </c>
      <c r="B491" s="466">
        <f t="shared" si="27"/>
        <v>49.76</v>
      </c>
      <c r="C491" s="466">
        <f t="shared" si="27"/>
        <v>115.24</v>
      </c>
      <c r="D491" s="466">
        <f t="shared" si="27"/>
        <v>43.24</v>
      </c>
      <c r="E491" s="466">
        <f t="shared" si="27"/>
        <v>37.99</v>
      </c>
      <c r="F491" s="466">
        <f t="shared" si="27"/>
        <v>69.989999999999995</v>
      </c>
      <c r="G491" s="466">
        <f t="shared" si="25"/>
        <v>37.99</v>
      </c>
      <c r="H491" s="466" t="str">
        <f t="shared" si="26"/>
        <v>Pooled 900</v>
      </c>
    </row>
    <row r="492" spans="1:8" x14ac:dyDescent="0.25">
      <c r="A492" s="432">
        <v>482</v>
      </c>
      <c r="B492" s="466">
        <f t="shared" si="27"/>
        <v>49.85</v>
      </c>
      <c r="C492" s="466">
        <f t="shared" si="27"/>
        <v>115.49</v>
      </c>
      <c r="D492" s="466">
        <f t="shared" si="27"/>
        <v>43.49</v>
      </c>
      <c r="E492" s="466">
        <f t="shared" si="27"/>
        <v>37.99</v>
      </c>
      <c r="F492" s="466">
        <f t="shared" si="27"/>
        <v>69.989999999999995</v>
      </c>
      <c r="G492" s="466">
        <f t="shared" si="25"/>
        <v>37.99</v>
      </c>
      <c r="H492" s="466" t="str">
        <f t="shared" si="26"/>
        <v>Pooled 900</v>
      </c>
    </row>
    <row r="493" spans="1:8" x14ac:dyDescent="0.25">
      <c r="A493" s="432">
        <v>483</v>
      </c>
      <c r="B493" s="466">
        <f t="shared" si="27"/>
        <v>49.94</v>
      </c>
      <c r="C493" s="466">
        <f t="shared" si="27"/>
        <v>115.74</v>
      </c>
      <c r="D493" s="466">
        <f t="shared" si="27"/>
        <v>43.74</v>
      </c>
      <c r="E493" s="466">
        <f t="shared" si="27"/>
        <v>37.99</v>
      </c>
      <c r="F493" s="466">
        <f t="shared" si="27"/>
        <v>69.989999999999995</v>
      </c>
      <c r="G493" s="466">
        <f t="shared" si="25"/>
        <v>37.99</v>
      </c>
      <c r="H493" s="466" t="str">
        <f t="shared" si="26"/>
        <v>Pooled 900</v>
      </c>
    </row>
    <row r="494" spans="1:8" x14ac:dyDescent="0.25">
      <c r="A494" s="432">
        <v>484</v>
      </c>
      <c r="B494" s="466">
        <f t="shared" si="27"/>
        <v>50.03</v>
      </c>
      <c r="C494" s="466">
        <f t="shared" si="27"/>
        <v>115.99</v>
      </c>
      <c r="D494" s="466">
        <f t="shared" si="27"/>
        <v>43.99</v>
      </c>
      <c r="E494" s="466">
        <f t="shared" si="27"/>
        <v>37.99</v>
      </c>
      <c r="F494" s="466">
        <f t="shared" si="27"/>
        <v>69.989999999999995</v>
      </c>
      <c r="G494" s="466">
        <f t="shared" si="25"/>
        <v>37.99</v>
      </c>
      <c r="H494" s="466" t="str">
        <f t="shared" si="26"/>
        <v>Pooled 900</v>
      </c>
    </row>
    <row r="495" spans="1:8" x14ac:dyDescent="0.25">
      <c r="A495" s="432">
        <v>485</v>
      </c>
      <c r="B495" s="466">
        <f t="shared" si="27"/>
        <v>50.12</v>
      </c>
      <c r="C495" s="466">
        <f t="shared" si="27"/>
        <v>116.24</v>
      </c>
      <c r="D495" s="466">
        <f t="shared" si="27"/>
        <v>44.24</v>
      </c>
      <c r="E495" s="466">
        <f t="shared" si="27"/>
        <v>37.99</v>
      </c>
      <c r="F495" s="466">
        <f t="shared" si="27"/>
        <v>69.989999999999995</v>
      </c>
      <c r="G495" s="466">
        <f t="shared" si="25"/>
        <v>37.99</v>
      </c>
      <c r="H495" s="466" t="str">
        <f t="shared" si="26"/>
        <v>Pooled 900</v>
      </c>
    </row>
    <row r="496" spans="1:8" x14ac:dyDescent="0.25">
      <c r="A496" s="432">
        <v>486</v>
      </c>
      <c r="B496" s="466">
        <f t="shared" si="27"/>
        <v>50.21</v>
      </c>
      <c r="C496" s="466">
        <f t="shared" si="27"/>
        <v>116.49</v>
      </c>
      <c r="D496" s="466">
        <f t="shared" si="27"/>
        <v>44.49</v>
      </c>
      <c r="E496" s="466">
        <f t="shared" si="27"/>
        <v>37.99</v>
      </c>
      <c r="F496" s="466">
        <f t="shared" si="27"/>
        <v>69.989999999999995</v>
      </c>
      <c r="G496" s="466">
        <f t="shared" si="25"/>
        <v>37.99</v>
      </c>
      <c r="H496" s="466" t="str">
        <f t="shared" si="26"/>
        <v>Pooled 900</v>
      </c>
    </row>
    <row r="497" spans="1:8" x14ac:dyDescent="0.25">
      <c r="A497" s="432">
        <v>487</v>
      </c>
      <c r="B497" s="466">
        <f t="shared" si="27"/>
        <v>50.3</v>
      </c>
      <c r="C497" s="466">
        <f t="shared" si="27"/>
        <v>116.74</v>
      </c>
      <c r="D497" s="466">
        <f t="shared" si="27"/>
        <v>44.74</v>
      </c>
      <c r="E497" s="466">
        <f t="shared" si="27"/>
        <v>37.99</v>
      </c>
      <c r="F497" s="466">
        <f t="shared" si="27"/>
        <v>69.989999999999995</v>
      </c>
      <c r="G497" s="466">
        <f t="shared" si="25"/>
        <v>37.99</v>
      </c>
      <c r="H497" s="466" t="str">
        <f t="shared" si="26"/>
        <v>Pooled 900</v>
      </c>
    </row>
    <row r="498" spans="1:8" x14ac:dyDescent="0.25">
      <c r="A498" s="432">
        <v>488</v>
      </c>
      <c r="B498" s="466">
        <f t="shared" si="27"/>
        <v>50.39</v>
      </c>
      <c r="C498" s="466">
        <f t="shared" si="27"/>
        <v>116.99</v>
      </c>
      <c r="D498" s="466">
        <f t="shared" si="27"/>
        <v>44.99</v>
      </c>
      <c r="E498" s="466">
        <f t="shared" si="27"/>
        <v>37.99</v>
      </c>
      <c r="F498" s="466">
        <f t="shared" si="27"/>
        <v>69.989999999999995</v>
      </c>
      <c r="G498" s="466">
        <f t="shared" si="25"/>
        <v>37.99</v>
      </c>
      <c r="H498" s="466" t="str">
        <f t="shared" si="26"/>
        <v>Pooled 900</v>
      </c>
    </row>
    <row r="499" spans="1:8" x14ac:dyDescent="0.25">
      <c r="A499" s="432">
        <v>489</v>
      </c>
      <c r="B499" s="466">
        <f t="shared" si="27"/>
        <v>50.48</v>
      </c>
      <c r="C499" s="466">
        <f t="shared" si="27"/>
        <v>117.24</v>
      </c>
      <c r="D499" s="466">
        <f t="shared" si="27"/>
        <v>45.24</v>
      </c>
      <c r="E499" s="466">
        <f t="shared" si="27"/>
        <v>37.99</v>
      </c>
      <c r="F499" s="466">
        <f t="shared" si="27"/>
        <v>69.989999999999995</v>
      </c>
      <c r="G499" s="466">
        <f t="shared" si="25"/>
        <v>37.99</v>
      </c>
      <c r="H499" s="466" t="str">
        <f t="shared" si="26"/>
        <v>Pooled 900</v>
      </c>
    </row>
    <row r="500" spans="1:8" x14ac:dyDescent="0.25">
      <c r="A500" s="432">
        <v>490</v>
      </c>
      <c r="B500" s="466">
        <f t="shared" si="27"/>
        <v>50.57</v>
      </c>
      <c r="C500" s="466">
        <f t="shared" si="27"/>
        <v>117.49</v>
      </c>
      <c r="D500" s="466">
        <f t="shared" si="27"/>
        <v>45.49</v>
      </c>
      <c r="E500" s="466">
        <f t="shared" si="27"/>
        <v>37.99</v>
      </c>
      <c r="F500" s="466">
        <f t="shared" si="27"/>
        <v>69.989999999999995</v>
      </c>
      <c r="G500" s="466">
        <f t="shared" si="25"/>
        <v>37.99</v>
      </c>
      <c r="H500" s="466" t="str">
        <f t="shared" si="26"/>
        <v>Pooled 900</v>
      </c>
    </row>
    <row r="501" spans="1:8" x14ac:dyDescent="0.25">
      <c r="A501" s="432">
        <v>491</v>
      </c>
      <c r="B501" s="466">
        <f t="shared" si="27"/>
        <v>50.66</v>
      </c>
      <c r="C501" s="466">
        <f t="shared" si="27"/>
        <v>117.74</v>
      </c>
      <c r="D501" s="466">
        <f t="shared" si="27"/>
        <v>45.74</v>
      </c>
      <c r="E501" s="466">
        <f t="shared" si="27"/>
        <v>37.99</v>
      </c>
      <c r="F501" s="466">
        <f t="shared" si="27"/>
        <v>69.989999999999995</v>
      </c>
      <c r="G501" s="466">
        <f t="shared" si="25"/>
        <v>37.99</v>
      </c>
      <c r="H501" s="466" t="str">
        <f t="shared" si="26"/>
        <v>Pooled 900</v>
      </c>
    </row>
    <row r="502" spans="1:8" x14ac:dyDescent="0.25">
      <c r="A502" s="432">
        <v>492</v>
      </c>
      <c r="B502" s="466">
        <f t="shared" si="27"/>
        <v>50.75</v>
      </c>
      <c r="C502" s="466">
        <f t="shared" si="27"/>
        <v>117.99</v>
      </c>
      <c r="D502" s="466">
        <f t="shared" si="27"/>
        <v>45.99</v>
      </c>
      <c r="E502" s="466">
        <f t="shared" si="27"/>
        <v>37.99</v>
      </c>
      <c r="F502" s="466">
        <f t="shared" si="27"/>
        <v>69.989999999999995</v>
      </c>
      <c r="G502" s="466">
        <f t="shared" si="25"/>
        <v>37.99</v>
      </c>
      <c r="H502" s="466" t="str">
        <f t="shared" si="26"/>
        <v>Pooled 900</v>
      </c>
    </row>
    <row r="503" spans="1:8" x14ac:dyDescent="0.25">
      <c r="A503" s="432">
        <v>493</v>
      </c>
      <c r="B503" s="466">
        <f t="shared" si="27"/>
        <v>50.84</v>
      </c>
      <c r="C503" s="466">
        <f t="shared" si="27"/>
        <v>118.24</v>
      </c>
      <c r="D503" s="466">
        <f t="shared" si="27"/>
        <v>46.24</v>
      </c>
      <c r="E503" s="466">
        <f t="shared" si="27"/>
        <v>37.99</v>
      </c>
      <c r="F503" s="466">
        <f t="shared" si="27"/>
        <v>69.989999999999995</v>
      </c>
      <c r="G503" s="466">
        <f t="shared" si="25"/>
        <v>37.99</v>
      </c>
      <c r="H503" s="466" t="str">
        <f t="shared" si="26"/>
        <v>Pooled 900</v>
      </c>
    </row>
    <row r="504" spans="1:8" x14ac:dyDescent="0.25">
      <c r="A504" s="432">
        <v>494</v>
      </c>
      <c r="B504" s="466">
        <f t="shared" si="27"/>
        <v>50.93</v>
      </c>
      <c r="C504" s="466">
        <f t="shared" si="27"/>
        <v>118.49</v>
      </c>
      <c r="D504" s="466">
        <f t="shared" si="27"/>
        <v>46.49</v>
      </c>
      <c r="E504" s="466">
        <f t="shared" si="27"/>
        <v>37.99</v>
      </c>
      <c r="F504" s="466">
        <f t="shared" si="27"/>
        <v>69.989999999999995</v>
      </c>
      <c r="G504" s="466">
        <f t="shared" si="25"/>
        <v>37.99</v>
      </c>
      <c r="H504" s="466" t="str">
        <f t="shared" si="26"/>
        <v>Pooled 900</v>
      </c>
    </row>
    <row r="505" spans="1:8" x14ac:dyDescent="0.25">
      <c r="A505" s="432">
        <v>495</v>
      </c>
      <c r="B505" s="466">
        <f t="shared" si="27"/>
        <v>51.02</v>
      </c>
      <c r="C505" s="466">
        <f t="shared" si="27"/>
        <v>118.74</v>
      </c>
      <c r="D505" s="466">
        <f t="shared" si="27"/>
        <v>46.74</v>
      </c>
      <c r="E505" s="466">
        <f t="shared" si="27"/>
        <v>37.99</v>
      </c>
      <c r="F505" s="466">
        <f t="shared" si="27"/>
        <v>69.989999999999995</v>
      </c>
      <c r="G505" s="466">
        <f t="shared" si="25"/>
        <v>37.99</v>
      </c>
      <c r="H505" s="466" t="str">
        <f t="shared" si="26"/>
        <v>Pooled 900</v>
      </c>
    </row>
    <row r="506" spans="1:8" x14ac:dyDescent="0.25">
      <c r="A506" s="432">
        <v>496</v>
      </c>
      <c r="B506" s="466">
        <f t="shared" si="27"/>
        <v>51.11</v>
      </c>
      <c r="C506" s="466">
        <f t="shared" si="27"/>
        <v>118.99</v>
      </c>
      <c r="D506" s="466">
        <f t="shared" si="27"/>
        <v>46.99</v>
      </c>
      <c r="E506" s="466">
        <f t="shared" si="27"/>
        <v>37.99</v>
      </c>
      <c r="F506" s="466">
        <f t="shared" si="27"/>
        <v>69.989999999999995</v>
      </c>
      <c r="G506" s="466">
        <f t="shared" si="25"/>
        <v>37.99</v>
      </c>
      <c r="H506" s="466" t="str">
        <f t="shared" si="26"/>
        <v>Pooled 900</v>
      </c>
    </row>
    <row r="507" spans="1:8" x14ac:dyDescent="0.25">
      <c r="A507" s="432">
        <v>497</v>
      </c>
      <c r="B507" s="466">
        <f t="shared" si="27"/>
        <v>51.2</v>
      </c>
      <c r="C507" s="466">
        <f t="shared" si="27"/>
        <v>119.24</v>
      </c>
      <c r="D507" s="466">
        <f t="shared" si="27"/>
        <v>47.24</v>
      </c>
      <c r="E507" s="466">
        <f t="shared" si="27"/>
        <v>37.99</v>
      </c>
      <c r="F507" s="466">
        <f t="shared" si="27"/>
        <v>69.989999999999995</v>
      </c>
      <c r="G507" s="466">
        <f t="shared" si="25"/>
        <v>37.99</v>
      </c>
      <c r="H507" s="466" t="str">
        <f t="shared" si="26"/>
        <v>Pooled 900</v>
      </c>
    </row>
    <row r="508" spans="1:8" x14ac:dyDescent="0.25">
      <c r="A508" s="432">
        <v>498</v>
      </c>
      <c r="B508" s="466">
        <f t="shared" si="27"/>
        <v>51.29</v>
      </c>
      <c r="C508" s="466">
        <f t="shared" si="27"/>
        <v>119.49</v>
      </c>
      <c r="D508" s="466">
        <f t="shared" si="27"/>
        <v>47.49</v>
      </c>
      <c r="E508" s="466">
        <f t="shared" si="27"/>
        <v>37.99</v>
      </c>
      <c r="F508" s="466">
        <f t="shared" si="27"/>
        <v>69.989999999999995</v>
      </c>
      <c r="G508" s="466">
        <f t="shared" si="25"/>
        <v>37.99</v>
      </c>
      <c r="H508" s="466" t="str">
        <f t="shared" si="26"/>
        <v>Pooled 900</v>
      </c>
    </row>
    <row r="509" spans="1:8" x14ac:dyDescent="0.25">
      <c r="A509" s="432">
        <v>499</v>
      </c>
      <c r="B509" s="466">
        <f t="shared" si="27"/>
        <v>51.38</v>
      </c>
      <c r="C509" s="466">
        <f t="shared" si="27"/>
        <v>119.74</v>
      </c>
      <c r="D509" s="466">
        <f t="shared" si="27"/>
        <v>47.74</v>
      </c>
      <c r="E509" s="466">
        <f t="shared" si="27"/>
        <v>37.99</v>
      </c>
      <c r="F509" s="466">
        <f t="shared" si="27"/>
        <v>69.989999999999995</v>
      </c>
      <c r="G509" s="466">
        <f t="shared" si="25"/>
        <v>37.99</v>
      </c>
      <c r="H509" s="466" t="str">
        <f t="shared" si="26"/>
        <v>Pooled 900</v>
      </c>
    </row>
    <row r="510" spans="1:8" x14ac:dyDescent="0.25">
      <c r="A510" s="432">
        <v>500</v>
      </c>
      <c r="B510" s="466">
        <f t="shared" si="27"/>
        <v>51.47</v>
      </c>
      <c r="C510" s="466">
        <f t="shared" si="27"/>
        <v>119.99</v>
      </c>
      <c r="D510" s="466">
        <f t="shared" si="27"/>
        <v>47.99</v>
      </c>
      <c r="E510" s="466">
        <f t="shared" si="27"/>
        <v>37.99</v>
      </c>
      <c r="F510" s="466">
        <f t="shared" si="27"/>
        <v>69.989999999999995</v>
      </c>
      <c r="G510" s="466">
        <f t="shared" si="25"/>
        <v>37.99</v>
      </c>
      <c r="H510" s="466" t="str">
        <f t="shared" si="26"/>
        <v>Pooled 900</v>
      </c>
    </row>
    <row r="511" spans="1:8" x14ac:dyDescent="0.25">
      <c r="A511" s="432">
        <v>501</v>
      </c>
      <c r="B511" s="466">
        <f t="shared" si="27"/>
        <v>51.56</v>
      </c>
      <c r="C511" s="466">
        <f t="shared" si="27"/>
        <v>120.24</v>
      </c>
      <c r="D511" s="466">
        <f t="shared" si="27"/>
        <v>48.24</v>
      </c>
      <c r="E511" s="466">
        <f t="shared" si="27"/>
        <v>37.99</v>
      </c>
      <c r="F511" s="466">
        <f t="shared" si="27"/>
        <v>69.989999999999995</v>
      </c>
      <c r="G511" s="466">
        <f t="shared" si="25"/>
        <v>37.99</v>
      </c>
      <c r="H511" s="466" t="str">
        <f t="shared" si="26"/>
        <v>Pooled 900</v>
      </c>
    </row>
    <row r="512" spans="1:8" x14ac:dyDescent="0.25">
      <c r="A512" s="432">
        <v>502</v>
      </c>
      <c r="B512" s="466">
        <f t="shared" si="27"/>
        <v>51.65</v>
      </c>
      <c r="C512" s="466">
        <f t="shared" si="27"/>
        <v>120.49</v>
      </c>
      <c r="D512" s="466">
        <f t="shared" si="27"/>
        <v>48.49</v>
      </c>
      <c r="E512" s="466">
        <f t="shared" si="27"/>
        <v>37.99</v>
      </c>
      <c r="F512" s="466">
        <f t="shared" si="27"/>
        <v>69.989999999999995</v>
      </c>
      <c r="G512" s="466">
        <f t="shared" si="25"/>
        <v>37.99</v>
      </c>
      <c r="H512" s="466" t="str">
        <f t="shared" si="26"/>
        <v>Pooled 900</v>
      </c>
    </row>
    <row r="513" spans="1:8" x14ac:dyDescent="0.25">
      <c r="A513" s="432">
        <v>503</v>
      </c>
      <c r="B513" s="466">
        <f t="shared" si="27"/>
        <v>51.74</v>
      </c>
      <c r="C513" s="466">
        <f t="shared" si="27"/>
        <v>120.74</v>
      </c>
      <c r="D513" s="466">
        <f t="shared" si="27"/>
        <v>48.74</v>
      </c>
      <c r="E513" s="466">
        <f t="shared" si="27"/>
        <v>37.99</v>
      </c>
      <c r="F513" s="466">
        <f t="shared" si="27"/>
        <v>69.989999999999995</v>
      </c>
      <c r="G513" s="466">
        <f t="shared" si="25"/>
        <v>37.99</v>
      </c>
      <c r="H513" s="466" t="str">
        <f t="shared" si="26"/>
        <v>Pooled 900</v>
      </c>
    </row>
    <row r="514" spans="1:8" x14ac:dyDescent="0.25">
      <c r="A514" s="432">
        <v>504</v>
      </c>
      <c r="B514" s="466">
        <f t="shared" si="27"/>
        <v>51.83</v>
      </c>
      <c r="C514" s="466">
        <f t="shared" si="27"/>
        <v>120.99</v>
      </c>
      <c r="D514" s="466">
        <f t="shared" si="27"/>
        <v>48.99</v>
      </c>
      <c r="E514" s="466">
        <f t="shared" si="27"/>
        <v>37.99</v>
      </c>
      <c r="F514" s="466">
        <f t="shared" si="27"/>
        <v>69.989999999999995</v>
      </c>
      <c r="G514" s="466">
        <f t="shared" si="25"/>
        <v>37.99</v>
      </c>
      <c r="H514" s="466" t="str">
        <f t="shared" si="26"/>
        <v>Pooled 900</v>
      </c>
    </row>
    <row r="515" spans="1:8" x14ac:dyDescent="0.25">
      <c r="A515" s="432">
        <v>505</v>
      </c>
      <c r="B515" s="466">
        <f t="shared" si="27"/>
        <v>51.92</v>
      </c>
      <c r="C515" s="466">
        <f t="shared" si="27"/>
        <v>121.24</v>
      </c>
      <c r="D515" s="466">
        <f t="shared" si="27"/>
        <v>49.24</v>
      </c>
      <c r="E515" s="466">
        <f t="shared" si="27"/>
        <v>37.99</v>
      </c>
      <c r="F515" s="466">
        <f t="shared" si="27"/>
        <v>69.989999999999995</v>
      </c>
      <c r="G515" s="466">
        <f t="shared" si="25"/>
        <v>37.99</v>
      </c>
      <c r="H515" s="466" t="str">
        <f t="shared" si="26"/>
        <v>Pooled 900</v>
      </c>
    </row>
    <row r="516" spans="1:8" x14ac:dyDescent="0.25">
      <c r="A516" s="432">
        <v>506</v>
      </c>
      <c r="B516" s="466">
        <f t="shared" si="27"/>
        <v>52.01</v>
      </c>
      <c r="C516" s="466">
        <f t="shared" si="27"/>
        <v>121.49</v>
      </c>
      <c r="D516" s="466">
        <f t="shared" si="27"/>
        <v>49.49</v>
      </c>
      <c r="E516" s="466">
        <f t="shared" si="27"/>
        <v>37.99</v>
      </c>
      <c r="F516" s="466">
        <f t="shared" si="27"/>
        <v>69.989999999999995</v>
      </c>
      <c r="G516" s="466">
        <f t="shared" si="25"/>
        <v>37.99</v>
      </c>
      <c r="H516" s="466" t="str">
        <f t="shared" si="26"/>
        <v>Pooled 900</v>
      </c>
    </row>
    <row r="517" spans="1:8" x14ac:dyDescent="0.25">
      <c r="A517" s="432">
        <v>507</v>
      </c>
      <c r="B517" s="466">
        <f t="shared" si="27"/>
        <v>52.1</v>
      </c>
      <c r="C517" s="466">
        <f t="shared" si="27"/>
        <v>121.74</v>
      </c>
      <c r="D517" s="466">
        <f t="shared" si="27"/>
        <v>49.74</v>
      </c>
      <c r="E517" s="466">
        <f t="shared" si="27"/>
        <v>37.99</v>
      </c>
      <c r="F517" s="466">
        <f t="shared" si="27"/>
        <v>69.989999999999995</v>
      </c>
      <c r="G517" s="466">
        <f t="shared" si="25"/>
        <v>37.99</v>
      </c>
      <c r="H517" s="466" t="str">
        <f t="shared" si="26"/>
        <v>Pooled 900</v>
      </c>
    </row>
    <row r="518" spans="1:8" x14ac:dyDescent="0.25">
      <c r="A518" s="432">
        <v>508</v>
      </c>
      <c r="B518" s="466">
        <f t="shared" si="27"/>
        <v>52.19</v>
      </c>
      <c r="C518" s="466">
        <f t="shared" si="27"/>
        <v>121.99</v>
      </c>
      <c r="D518" s="466">
        <f t="shared" si="27"/>
        <v>49.99</v>
      </c>
      <c r="E518" s="466">
        <f t="shared" si="27"/>
        <v>37.99</v>
      </c>
      <c r="F518" s="466">
        <f t="shared" si="27"/>
        <v>69.989999999999995</v>
      </c>
      <c r="G518" s="466">
        <f t="shared" si="25"/>
        <v>37.99</v>
      </c>
      <c r="H518" s="466" t="str">
        <f t="shared" si="26"/>
        <v>Pooled 900</v>
      </c>
    </row>
    <row r="519" spans="1:8" x14ac:dyDescent="0.25">
      <c r="A519" s="432">
        <v>509</v>
      </c>
      <c r="B519" s="466">
        <f t="shared" si="27"/>
        <v>52.28</v>
      </c>
      <c r="C519" s="466">
        <f t="shared" si="27"/>
        <v>122.24</v>
      </c>
      <c r="D519" s="466">
        <f t="shared" si="27"/>
        <v>50.24</v>
      </c>
      <c r="E519" s="466">
        <f t="shared" si="27"/>
        <v>37.99</v>
      </c>
      <c r="F519" s="466">
        <f t="shared" si="27"/>
        <v>69.989999999999995</v>
      </c>
      <c r="G519" s="466">
        <f t="shared" si="25"/>
        <v>37.99</v>
      </c>
      <c r="H519" s="466" t="str">
        <f t="shared" si="26"/>
        <v>Pooled 900</v>
      </c>
    </row>
    <row r="520" spans="1:8" x14ac:dyDescent="0.25">
      <c r="A520" s="432">
        <v>510</v>
      </c>
      <c r="B520" s="466">
        <f t="shared" si="27"/>
        <v>52.37</v>
      </c>
      <c r="C520" s="466">
        <f t="shared" si="27"/>
        <v>122.49</v>
      </c>
      <c r="D520" s="466">
        <f t="shared" si="27"/>
        <v>50.49</v>
      </c>
      <c r="E520" s="466">
        <f t="shared" si="27"/>
        <v>37.99</v>
      </c>
      <c r="F520" s="466">
        <f t="shared" si="27"/>
        <v>69.989999999999995</v>
      </c>
      <c r="G520" s="466">
        <f t="shared" si="25"/>
        <v>37.99</v>
      </c>
      <c r="H520" s="466" t="str">
        <f t="shared" si="26"/>
        <v>Pooled 900</v>
      </c>
    </row>
    <row r="521" spans="1:8" x14ac:dyDescent="0.25">
      <c r="A521" s="432">
        <v>511</v>
      </c>
      <c r="B521" s="466">
        <f t="shared" si="27"/>
        <v>52.46</v>
      </c>
      <c r="C521" s="466">
        <f t="shared" si="27"/>
        <v>122.74</v>
      </c>
      <c r="D521" s="466">
        <f t="shared" si="27"/>
        <v>50.74</v>
      </c>
      <c r="E521" s="466">
        <f t="shared" si="27"/>
        <v>37.99</v>
      </c>
      <c r="F521" s="466">
        <f t="shared" si="27"/>
        <v>69.989999999999995</v>
      </c>
      <c r="G521" s="466">
        <f t="shared" si="25"/>
        <v>37.99</v>
      </c>
      <c r="H521" s="466" t="str">
        <f t="shared" si="26"/>
        <v>Pooled 900</v>
      </c>
    </row>
    <row r="522" spans="1:8" x14ac:dyDescent="0.25">
      <c r="A522" s="432">
        <v>512</v>
      </c>
      <c r="B522" s="466">
        <f t="shared" si="27"/>
        <v>52.55</v>
      </c>
      <c r="C522" s="466">
        <f t="shared" si="27"/>
        <v>122.99</v>
      </c>
      <c r="D522" s="466">
        <f t="shared" si="27"/>
        <v>50.99</v>
      </c>
      <c r="E522" s="466">
        <f t="shared" si="27"/>
        <v>37.99</v>
      </c>
      <c r="F522" s="466">
        <f t="shared" si="27"/>
        <v>69.989999999999995</v>
      </c>
      <c r="G522" s="466">
        <f t="shared" si="25"/>
        <v>37.99</v>
      </c>
      <c r="H522" s="466" t="str">
        <f t="shared" si="26"/>
        <v>Pooled 900</v>
      </c>
    </row>
    <row r="523" spans="1:8" x14ac:dyDescent="0.25">
      <c r="A523" s="432">
        <v>513</v>
      </c>
      <c r="B523" s="466">
        <f t="shared" si="27"/>
        <v>52.64</v>
      </c>
      <c r="C523" s="466">
        <f t="shared" si="27"/>
        <v>123.24</v>
      </c>
      <c r="D523" s="466">
        <f t="shared" si="27"/>
        <v>51.24</v>
      </c>
      <c r="E523" s="466">
        <f t="shared" si="27"/>
        <v>37.99</v>
      </c>
      <c r="F523" s="466">
        <f t="shared" si="27"/>
        <v>69.989999999999995</v>
      </c>
      <c r="G523" s="466">
        <f t="shared" si="25"/>
        <v>37.99</v>
      </c>
      <c r="H523" s="466" t="str">
        <f t="shared" si="26"/>
        <v>Pooled 900</v>
      </c>
    </row>
    <row r="524" spans="1:8" x14ac:dyDescent="0.25">
      <c r="A524" s="432">
        <v>514</v>
      </c>
      <c r="B524" s="466">
        <f t="shared" si="27"/>
        <v>52.73</v>
      </c>
      <c r="C524" s="466">
        <f t="shared" si="27"/>
        <v>123.49</v>
      </c>
      <c r="D524" s="466">
        <f t="shared" si="27"/>
        <v>51.49</v>
      </c>
      <c r="E524" s="466">
        <f t="shared" si="27"/>
        <v>37.99</v>
      </c>
      <c r="F524" s="466">
        <f t="shared" si="27"/>
        <v>69.989999999999995</v>
      </c>
      <c r="G524" s="466">
        <f t="shared" ref="G524:G587" si="28">MIN(B524:F524)</f>
        <v>37.99</v>
      </c>
      <c r="H524" s="466" t="str">
        <f t="shared" ref="H524:H587" si="29">IF(G524=F524,"Unlimited",IF(G524=E524,"Pooled 900",IF(G524=D524,"Pooled 400",IF(G524=C524,"Pooled 100",IF(G524=B524,"Metered","")))))</f>
        <v>Pooled 900</v>
      </c>
    </row>
    <row r="525" spans="1:8" x14ac:dyDescent="0.25">
      <c r="A525" s="432">
        <v>515</v>
      </c>
      <c r="B525" s="466">
        <f t="shared" si="27"/>
        <v>52.82</v>
      </c>
      <c r="C525" s="466">
        <f t="shared" si="27"/>
        <v>123.74</v>
      </c>
      <c r="D525" s="466">
        <f t="shared" si="27"/>
        <v>51.74</v>
      </c>
      <c r="E525" s="466">
        <f t="shared" si="27"/>
        <v>37.99</v>
      </c>
      <c r="F525" s="466">
        <f t="shared" si="27"/>
        <v>69.989999999999995</v>
      </c>
      <c r="G525" s="466">
        <f t="shared" si="28"/>
        <v>37.99</v>
      </c>
      <c r="H525" s="466" t="str">
        <f t="shared" si="29"/>
        <v>Pooled 900</v>
      </c>
    </row>
    <row r="526" spans="1:8" x14ac:dyDescent="0.25">
      <c r="A526" s="432">
        <v>516</v>
      </c>
      <c r="B526" s="466">
        <f t="shared" si="27"/>
        <v>52.91</v>
      </c>
      <c r="C526" s="466">
        <f t="shared" si="27"/>
        <v>123.99</v>
      </c>
      <c r="D526" s="466">
        <f t="shared" si="27"/>
        <v>51.99</v>
      </c>
      <c r="E526" s="466">
        <f t="shared" si="27"/>
        <v>37.99</v>
      </c>
      <c r="F526" s="466">
        <f t="shared" si="27"/>
        <v>69.989999999999995</v>
      </c>
      <c r="G526" s="466">
        <f t="shared" si="28"/>
        <v>37.99</v>
      </c>
      <c r="H526" s="466" t="str">
        <f t="shared" si="29"/>
        <v>Pooled 900</v>
      </c>
    </row>
    <row r="527" spans="1:8" x14ac:dyDescent="0.25">
      <c r="A527" s="432">
        <v>517</v>
      </c>
      <c r="B527" s="466">
        <f t="shared" si="27"/>
        <v>53</v>
      </c>
      <c r="C527" s="466">
        <f t="shared" si="27"/>
        <v>124.24</v>
      </c>
      <c r="D527" s="466">
        <f t="shared" si="27"/>
        <v>52.24</v>
      </c>
      <c r="E527" s="466">
        <f t="shared" si="27"/>
        <v>37.99</v>
      </c>
      <c r="F527" s="466">
        <f t="shared" si="27"/>
        <v>69.989999999999995</v>
      </c>
      <c r="G527" s="466">
        <f t="shared" si="28"/>
        <v>37.99</v>
      </c>
      <c r="H527" s="466" t="str">
        <f t="shared" si="29"/>
        <v>Pooled 900</v>
      </c>
    </row>
    <row r="528" spans="1:8" x14ac:dyDescent="0.25">
      <c r="A528" s="432">
        <v>518</v>
      </c>
      <c r="B528" s="466">
        <f t="shared" si="27"/>
        <v>53.09</v>
      </c>
      <c r="C528" s="466">
        <f t="shared" si="27"/>
        <v>124.49</v>
      </c>
      <c r="D528" s="466">
        <f t="shared" si="27"/>
        <v>52.49</v>
      </c>
      <c r="E528" s="466">
        <f t="shared" si="27"/>
        <v>37.99</v>
      </c>
      <c r="F528" s="466">
        <f t="shared" si="27"/>
        <v>69.989999999999995</v>
      </c>
      <c r="G528" s="466">
        <f t="shared" si="28"/>
        <v>37.99</v>
      </c>
      <c r="H528" s="466" t="str">
        <f t="shared" si="29"/>
        <v>Pooled 900</v>
      </c>
    </row>
    <row r="529" spans="1:8" x14ac:dyDescent="0.25">
      <c r="A529" s="432">
        <v>519</v>
      </c>
      <c r="B529" s="466">
        <f t="shared" si="27"/>
        <v>53.18</v>
      </c>
      <c r="C529" s="466">
        <f t="shared" si="27"/>
        <v>124.74</v>
      </c>
      <c r="D529" s="466">
        <f t="shared" si="27"/>
        <v>52.74</v>
      </c>
      <c r="E529" s="466">
        <f t="shared" si="27"/>
        <v>37.99</v>
      </c>
      <c r="F529" s="466">
        <f t="shared" si="27"/>
        <v>69.989999999999995</v>
      </c>
      <c r="G529" s="466">
        <f t="shared" si="28"/>
        <v>37.99</v>
      </c>
      <c r="H529" s="466" t="str">
        <f t="shared" si="29"/>
        <v>Pooled 900</v>
      </c>
    </row>
    <row r="530" spans="1:8" x14ac:dyDescent="0.25">
      <c r="A530" s="432">
        <v>520</v>
      </c>
      <c r="B530" s="466">
        <f t="shared" si="27"/>
        <v>53.27</v>
      </c>
      <c r="C530" s="466">
        <f t="shared" si="27"/>
        <v>124.99</v>
      </c>
      <c r="D530" s="466">
        <f t="shared" si="27"/>
        <v>52.99</v>
      </c>
      <c r="E530" s="466">
        <f t="shared" si="27"/>
        <v>37.99</v>
      </c>
      <c r="F530" s="466">
        <f t="shared" si="27"/>
        <v>69.989999999999995</v>
      </c>
      <c r="G530" s="466">
        <f t="shared" si="28"/>
        <v>37.99</v>
      </c>
      <c r="H530" s="466" t="str">
        <f t="shared" si="29"/>
        <v>Pooled 900</v>
      </c>
    </row>
    <row r="531" spans="1:8" x14ac:dyDescent="0.25">
      <c r="A531" s="432">
        <v>521</v>
      </c>
      <c r="B531" s="466">
        <f t="shared" si="27"/>
        <v>53.36</v>
      </c>
      <c r="C531" s="466">
        <f t="shared" si="27"/>
        <v>125.24</v>
      </c>
      <c r="D531" s="466">
        <f t="shared" si="27"/>
        <v>53.24</v>
      </c>
      <c r="E531" s="466">
        <f t="shared" si="27"/>
        <v>37.99</v>
      </c>
      <c r="F531" s="466">
        <f t="shared" si="27"/>
        <v>69.989999999999995</v>
      </c>
      <c r="G531" s="466">
        <f t="shared" si="28"/>
        <v>37.99</v>
      </c>
      <c r="H531" s="466" t="str">
        <f t="shared" si="29"/>
        <v>Pooled 900</v>
      </c>
    </row>
    <row r="532" spans="1:8" x14ac:dyDescent="0.25">
      <c r="A532" s="432">
        <v>522</v>
      </c>
      <c r="B532" s="466">
        <f t="shared" si="27"/>
        <v>53.45</v>
      </c>
      <c r="C532" s="466">
        <f t="shared" si="27"/>
        <v>125.49</v>
      </c>
      <c r="D532" s="466">
        <f t="shared" si="27"/>
        <v>53.49</v>
      </c>
      <c r="E532" s="466">
        <f t="shared" si="27"/>
        <v>37.99</v>
      </c>
      <c r="F532" s="466">
        <f t="shared" si="27"/>
        <v>69.989999999999995</v>
      </c>
      <c r="G532" s="466">
        <f t="shared" si="28"/>
        <v>37.99</v>
      </c>
      <c r="H532" s="466" t="str">
        <f t="shared" si="29"/>
        <v>Pooled 900</v>
      </c>
    </row>
    <row r="533" spans="1:8" x14ac:dyDescent="0.25">
      <c r="A533" s="432">
        <v>523</v>
      </c>
      <c r="B533" s="466">
        <f t="shared" si="27"/>
        <v>53.54</v>
      </c>
      <c r="C533" s="466">
        <f t="shared" si="27"/>
        <v>125.74</v>
      </c>
      <c r="D533" s="466">
        <f t="shared" si="27"/>
        <v>53.74</v>
      </c>
      <c r="E533" s="466">
        <f t="shared" si="27"/>
        <v>37.99</v>
      </c>
      <c r="F533" s="466">
        <f t="shared" si="27"/>
        <v>69.989999999999995</v>
      </c>
      <c r="G533" s="466">
        <f t="shared" si="28"/>
        <v>37.99</v>
      </c>
      <c r="H533" s="466" t="str">
        <f t="shared" si="29"/>
        <v>Pooled 900</v>
      </c>
    </row>
    <row r="534" spans="1:8" x14ac:dyDescent="0.25">
      <c r="A534" s="432">
        <v>524</v>
      </c>
      <c r="B534" s="466">
        <f t="shared" ref="B534:F584" si="30">ROUND(B$6+IF($A534&gt;B$2,($A534-B$2)*B$7,0),2)</f>
        <v>53.63</v>
      </c>
      <c r="C534" s="466">
        <f t="shared" si="30"/>
        <v>125.99</v>
      </c>
      <c r="D534" s="466">
        <f t="shared" si="30"/>
        <v>53.99</v>
      </c>
      <c r="E534" s="466">
        <f t="shared" si="30"/>
        <v>37.99</v>
      </c>
      <c r="F534" s="466">
        <f t="shared" si="30"/>
        <v>69.989999999999995</v>
      </c>
      <c r="G534" s="466">
        <f t="shared" si="28"/>
        <v>37.99</v>
      </c>
      <c r="H534" s="466" t="str">
        <f t="shared" si="29"/>
        <v>Pooled 900</v>
      </c>
    </row>
    <row r="535" spans="1:8" x14ac:dyDescent="0.25">
      <c r="A535" s="432">
        <v>525</v>
      </c>
      <c r="B535" s="466">
        <f t="shared" si="30"/>
        <v>53.72</v>
      </c>
      <c r="C535" s="466">
        <f t="shared" si="30"/>
        <v>126.24</v>
      </c>
      <c r="D535" s="466">
        <f t="shared" si="30"/>
        <v>54.24</v>
      </c>
      <c r="E535" s="466">
        <f t="shared" si="30"/>
        <v>37.99</v>
      </c>
      <c r="F535" s="466">
        <f t="shared" si="30"/>
        <v>69.989999999999995</v>
      </c>
      <c r="G535" s="466">
        <f t="shared" si="28"/>
        <v>37.99</v>
      </c>
      <c r="H535" s="466" t="str">
        <f t="shared" si="29"/>
        <v>Pooled 900</v>
      </c>
    </row>
    <row r="536" spans="1:8" x14ac:dyDescent="0.25">
      <c r="A536" s="432">
        <v>526</v>
      </c>
      <c r="B536" s="466">
        <f t="shared" si="30"/>
        <v>53.81</v>
      </c>
      <c r="C536" s="466">
        <f t="shared" si="30"/>
        <v>126.49</v>
      </c>
      <c r="D536" s="466">
        <f t="shared" si="30"/>
        <v>54.49</v>
      </c>
      <c r="E536" s="466">
        <f t="shared" si="30"/>
        <v>37.99</v>
      </c>
      <c r="F536" s="466">
        <f t="shared" si="30"/>
        <v>69.989999999999995</v>
      </c>
      <c r="G536" s="466">
        <f t="shared" si="28"/>
        <v>37.99</v>
      </c>
      <c r="H536" s="466" t="str">
        <f t="shared" si="29"/>
        <v>Pooled 900</v>
      </c>
    </row>
    <row r="537" spans="1:8" x14ac:dyDescent="0.25">
      <c r="A537" s="432">
        <v>527</v>
      </c>
      <c r="B537" s="466">
        <f t="shared" si="30"/>
        <v>53.9</v>
      </c>
      <c r="C537" s="466">
        <f t="shared" si="30"/>
        <v>126.74</v>
      </c>
      <c r="D537" s="466">
        <f t="shared" si="30"/>
        <v>54.74</v>
      </c>
      <c r="E537" s="466">
        <f t="shared" si="30"/>
        <v>37.99</v>
      </c>
      <c r="F537" s="466">
        <f t="shared" si="30"/>
        <v>69.989999999999995</v>
      </c>
      <c r="G537" s="466">
        <f t="shared" si="28"/>
        <v>37.99</v>
      </c>
      <c r="H537" s="466" t="str">
        <f t="shared" si="29"/>
        <v>Pooled 900</v>
      </c>
    </row>
    <row r="538" spans="1:8" x14ac:dyDescent="0.25">
      <c r="A538" s="432">
        <v>528</v>
      </c>
      <c r="B538" s="466">
        <f t="shared" si="30"/>
        <v>53.99</v>
      </c>
      <c r="C538" s="466">
        <f t="shared" si="30"/>
        <v>126.99</v>
      </c>
      <c r="D538" s="466">
        <f t="shared" si="30"/>
        <v>54.99</v>
      </c>
      <c r="E538" s="466">
        <f t="shared" si="30"/>
        <v>37.99</v>
      </c>
      <c r="F538" s="466">
        <f t="shared" si="30"/>
        <v>69.989999999999995</v>
      </c>
      <c r="G538" s="466">
        <f t="shared" si="28"/>
        <v>37.99</v>
      </c>
      <c r="H538" s="466" t="str">
        <f t="shared" si="29"/>
        <v>Pooled 900</v>
      </c>
    </row>
    <row r="539" spans="1:8" x14ac:dyDescent="0.25">
      <c r="A539" s="432">
        <v>529</v>
      </c>
      <c r="B539" s="466">
        <f t="shared" si="30"/>
        <v>54.08</v>
      </c>
      <c r="C539" s="466">
        <f t="shared" si="30"/>
        <v>127.24</v>
      </c>
      <c r="D539" s="466">
        <f t="shared" si="30"/>
        <v>55.24</v>
      </c>
      <c r="E539" s="466">
        <f t="shared" si="30"/>
        <v>37.99</v>
      </c>
      <c r="F539" s="466">
        <f t="shared" si="30"/>
        <v>69.989999999999995</v>
      </c>
      <c r="G539" s="466">
        <f t="shared" si="28"/>
        <v>37.99</v>
      </c>
      <c r="H539" s="466" t="str">
        <f t="shared" si="29"/>
        <v>Pooled 900</v>
      </c>
    </row>
    <row r="540" spans="1:8" x14ac:dyDescent="0.25">
      <c r="A540" s="432">
        <v>530</v>
      </c>
      <c r="B540" s="466">
        <f t="shared" si="30"/>
        <v>54.17</v>
      </c>
      <c r="C540" s="466">
        <f t="shared" si="30"/>
        <v>127.49</v>
      </c>
      <c r="D540" s="466">
        <f t="shared" si="30"/>
        <v>55.49</v>
      </c>
      <c r="E540" s="466">
        <f t="shared" si="30"/>
        <v>37.99</v>
      </c>
      <c r="F540" s="466">
        <f t="shared" si="30"/>
        <v>69.989999999999995</v>
      </c>
      <c r="G540" s="466">
        <f t="shared" si="28"/>
        <v>37.99</v>
      </c>
      <c r="H540" s="466" t="str">
        <f t="shared" si="29"/>
        <v>Pooled 900</v>
      </c>
    </row>
    <row r="541" spans="1:8" x14ac:dyDescent="0.25">
      <c r="A541" s="432">
        <v>531</v>
      </c>
      <c r="B541" s="466">
        <f t="shared" si="30"/>
        <v>54.26</v>
      </c>
      <c r="C541" s="466">
        <f t="shared" si="30"/>
        <v>127.74</v>
      </c>
      <c r="D541" s="466">
        <f t="shared" si="30"/>
        <v>55.74</v>
      </c>
      <c r="E541" s="466">
        <f t="shared" si="30"/>
        <v>37.99</v>
      </c>
      <c r="F541" s="466">
        <f t="shared" si="30"/>
        <v>69.989999999999995</v>
      </c>
      <c r="G541" s="466">
        <f t="shared" si="28"/>
        <v>37.99</v>
      </c>
      <c r="H541" s="466" t="str">
        <f t="shared" si="29"/>
        <v>Pooled 900</v>
      </c>
    </row>
    <row r="542" spans="1:8" x14ac:dyDescent="0.25">
      <c r="A542" s="432">
        <v>532</v>
      </c>
      <c r="B542" s="466">
        <f t="shared" si="30"/>
        <v>54.35</v>
      </c>
      <c r="C542" s="466">
        <f t="shared" si="30"/>
        <v>127.99</v>
      </c>
      <c r="D542" s="466">
        <f t="shared" si="30"/>
        <v>55.99</v>
      </c>
      <c r="E542" s="466">
        <f t="shared" si="30"/>
        <v>37.99</v>
      </c>
      <c r="F542" s="466">
        <f t="shared" si="30"/>
        <v>69.989999999999995</v>
      </c>
      <c r="G542" s="466">
        <f t="shared" si="28"/>
        <v>37.99</v>
      </c>
      <c r="H542" s="466" t="str">
        <f t="shared" si="29"/>
        <v>Pooled 900</v>
      </c>
    </row>
    <row r="543" spans="1:8" x14ac:dyDescent="0.25">
      <c r="A543" s="432">
        <v>533</v>
      </c>
      <c r="B543" s="466">
        <f t="shared" si="30"/>
        <v>54.44</v>
      </c>
      <c r="C543" s="466">
        <f t="shared" si="30"/>
        <v>128.24</v>
      </c>
      <c r="D543" s="466">
        <f t="shared" si="30"/>
        <v>56.24</v>
      </c>
      <c r="E543" s="466">
        <f t="shared" si="30"/>
        <v>37.99</v>
      </c>
      <c r="F543" s="466">
        <f t="shared" si="30"/>
        <v>69.989999999999995</v>
      </c>
      <c r="G543" s="466">
        <f t="shared" si="28"/>
        <v>37.99</v>
      </c>
      <c r="H543" s="466" t="str">
        <f t="shared" si="29"/>
        <v>Pooled 900</v>
      </c>
    </row>
    <row r="544" spans="1:8" x14ac:dyDescent="0.25">
      <c r="A544" s="432">
        <v>534</v>
      </c>
      <c r="B544" s="466">
        <f t="shared" si="30"/>
        <v>54.53</v>
      </c>
      <c r="C544" s="466">
        <f t="shared" si="30"/>
        <v>128.49</v>
      </c>
      <c r="D544" s="466">
        <f t="shared" si="30"/>
        <v>56.49</v>
      </c>
      <c r="E544" s="466">
        <f t="shared" si="30"/>
        <v>37.99</v>
      </c>
      <c r="F544" s="466">
        <f t="shared" si="30"/>
        <v>69.989999999999995</v>
      </c>
      <c r="G544" s="466">
        <f t="shared" si="28"/>
        <v>37.99</v>
      </c>
      <c r="H544" s="466" t="str">
        <f t="shared" si="29"/>
        <v>Pooled 900</v>
      </c>
    </row>
    <row r="545" spans="1:8" x14ac:dyDescent="0.25">
      <c r="A545" s="432">
        <v>535</v>
      </c>
      <c r="B545" s="466">
        <f t="shared" si="30"/>
        <v>54.62</v>
      </c>
      <c r="C545" s="466">
        <f t="shared" si="30"/>
        <v>128.74</v>
      </c>
      <c r="D545" s="466">
        <f t="shared" si="30"/>
        <v>56.74</v>
      </c>
      <c r="E545" s="466">
        <f t="shared" si="30"/>
        <v>37.99</v>
      </c>
      <c r="F545" s="466">
        <f t="shared" si="30"/>
        <v>69.989999999999995</v>
      </c>
      <c r="G545" s="466">
        <f t="shared" si="28"/>
        <v>37.99</v>
      </c>
      <c r="H545" s="466" t="str">
        <f t="shared" si="29"/>
        <v>Pooled 900</v>
      </c>
    </row>
    <row r="546" spans="1:8" x14ac:dyDescent="0.25">
      <c r="A546" s="432">
        <v>536</v>
      </c>
      <c r="B546" s="466">
        <f t="shared" si="30"/>
        <v>54.71</v>
      </c>
      <c r="C546" s="466">
        <f t="shared" si="30"/>
        <v>128.99</v>
      </c>
      <c r="D546" s="466">
        <f t="shared" si="30"/>
        <v>56.99</v>
      </c>
      <c r="E546" s="466">
        <f t="shared" si="30"/>
        <v>37.99</v>
      </c>
      <c r="F546" s="466">
        <f t="shared" si="30"/>
        <v>69.989999999999995</v>
      </c>
      <c r="G546" s="466">
        <f t="shared" si="28"/>
        <v>37.99</v>
      </c>
      <c r="H546" s="466" t="str">
        <f t="shared" si="29"/>
        <v>Pooled 900</v>
      </c>
    </row>
    <row r="547" spans="1:8" x14ac:dyDescent="0.25">
      <c r="A547" s="432">
        <v>537</v>
      </c>
      <c r="B547" s="466">
        <f t="shared" si="30"/>
        <v>54.8</v>
      </c>
      <c r="C547" s="466">
        <f t="shared" si="30"/>
        <v>129.24</v>
      </c>
      <c r="D547" s="466">
        <f t="shared" si="30"/>
        <v>57.24</v>
      </c>
      <c r="E547" s="466">
        <f t="shared" si="30"/>
        <v>37.99</v>
      </c>
      <c r="F547" s="466">
        <f t="shared" si="30"/>
        <v>69.989999999999995</v>
      </c>
      <c r="G547" s="466">
        <f t="shared" si="28"/>
        <v>37.99</v>
      </c>
      <c r="H547" s="466" t="str">
        <f t="shared" si="29"/>
        <v>Pooled 900</v>
      </c>
    </row>
    <row r="548" spans="1:8" x14ac:dyDescent="0.25">
      <c r="A548" s="432">
        <v>538</v>
      </c>
      <c r="B548" s="466">
        <f t="shared" si="30"/>
        <v>54.89</v>
      </c>
      <c r="C548" s="466">
        <f t="shared" si="30"/>
        <v>129.49</v>
      </c>
      <c r="D548" s="466">
        <f t="shared" si="30"/>
        <v>57.49</v>
      </c>
      <c r="E548" s="466">
        <f t="shared" si="30"/>
        <v>37.99</v>
      </c>
      <c r="F548" s="466">
        <f t="shared" si="30"/>
        <v>69.989999999999995</v>
      </c>
      <c r="G548" s="466">
        <f t="shared" si="28"/>
        <v>37.99</v>
      </c>
      <c r="H548" s="466" t="str">
        <f t="shared" si="29"/>
        <v>Pooled 900</v>
      </c>
    </row>
    <row r="549" spans="1:8" x14ac:dyDescent="0.25">
      <c r="A549" s="432">
        <v>539</v>
      </c>
      <c r="B549" s="466">
        <f t="shared" si="30"/>
        <v>54.98</v>
      </c>
      <c r="C549" s="466">
        <f t="shared" si="30"/>
        <v>129.74</v>
      </c>
      <c r="D549" s="466">
        <f t="shared" si="30"/>
        <v>57.74</v>
      </c>
      <c r="E549" s="466">
        <f t="shared" si="30"/>
        <v>37.99</v>
      </c>
      <c r="F549" s="466">
        <f t="shared" si="30"/>
        <v>69.989999999999995</v>
      </c>
      <c r="G549" s="466">
        <f t="shared" si="28"/>
        <v>37.99</v>
      </c>
      <c r="H549" s="466" t="str">
        <f t="shared" si="29"/>
        <v>Pooled 900</v>
      </c>
    </row>
    <row r="550" spans="1:8" x14ac:dyDescent="0.25">
      <c r="A550" s="432">
        <v>540</v>
      </c>
      <c r="B550" s="466">
        <f t="shared" si="30"/>
        <v>55.07</v>
      </c>
      <c r="C550" s="466">
        <f t="shared" si="30"/>
        <v>129.99</v>
      </c>
      <c r="D550" s="466">
        <f t="shared" si="30"/>
        <v>57.99</v>
      </c>
      <c r="E550" s="466">
        <f t="shared" si="30"/>
        <v>37.99</v>
      </c>
      <c r="F550" s="466">
        <f t="shared" si="30"/>
        <v>69.989999999999995</v>
      </c>
      <c r="G550" s="466">
        <f t="shared" si="28"/>
        <v>37.99</v>
      </c>
      <c r="H550" s="466" t="str">
        <f t="shared" si="29"/>
        <v>Pooled 900</v>
      </c>
    </row>
    <row r="551" spans="1:8" x14ac:dyDescent="0.25">
      <c r="A551" s="432">
        <v>541</v>
      </c>
      <c r="B551" s="466">
        <f t="shared" si="30"/>
        <v>55.16</v>
      </c>
      <c r="C551" s="466">
        <f t="shared" si="30"/>
        <v>130.24</v>
      </c>
      <c r="D551" s="466">
        <f t="shared" si="30"/>
        <v>58.24</v>
      </c>
      <c r="E551" s="466">
        <f t="shared" si="30"/>
        <v>37.99</v>
      </c>
      <c r="F551" s="466">
        <f t="shared" si="30"/>
        <v>69.989999999999995</v>
      </c>
      <c r="G551" s="466">
        <f t="shared" si="28"/>
        <v>37.99</v>
      </c>
      <c r="H551" s="466" t="str">
        <f t="shared" si="29"/>
        <v>Pooled 900</v>
      </c>
    </row>
    <row r="552" spans="1:8" x14ac:dyDescent="0.25">
      <c r="A552" s="432">
        <v>542</v>
      </c>
      <c r="B552" s="466">
        <f t="shared" si="30"/>
        <v>55.25</v>
      </c>
      <c r="C552" s="466">
        <f t="shared" si="30"/>
        <v>130.49</v>
      </c>
      <c r="D552" s="466">
        <f t="shared" si="30"/>
        <v>58.49</v>
      </c>
      <c r="E552" s="466">
        <f t="shared" si="30"/>
        <v>37.99</v>
      </c>
      <c r="F552" s="466">
        <f t="shared" si="30"/>
        <v>69.989999999999995</v>
      </c>
      <c r="G552" s="466">
        <f t="shared" si="28"/>
        <v>37.99</v>
      </c>
      <c r="H552" s="466" t="str">
        <f t="shared" si="29"/>
        <v>Pooled 900</v>
      </c>
    </row>
    <row r="553" spans="1:8" x14ac:dyDescent="0.25">
      <c r="A553" s="432">
        <v>543</v>
      </c>
      <c r="B553" s="466">
        <f t="shared" si="30"/>
        <v>55.34</v>
      </c>
      <c r="C553" s="466">
        <f t="shared" si="30"/>
        <v>130.74</v>
      </c>
      <c r="D553" s="466">
        <f t="shared" si="30"/>
        <v>58.74</v>
      </c>
      <c r="E553" s="466">
        <f t="shared" si="30"/>
        <v>37.99</v>
      </c>
      <c r="F553" s="466">
        <f t="shared" si="30"/>
        <v>69.989999999999995</v>
      </c>
      <c r="G553" s="466">
        <f t="shared" si="28"/>
        <v>37.99</v>
      </c>
      <c r="H553" s="466" t="str">
        <f t="shared" si="29"/>
        <v>Pooled 900</v>
      </c>
    </row>
    <row r="554" spans="1:8" x14ac:dyDescent="0.25">
      <c r="A554" s="432">
        <v>544</v>
      </c>
      <c r="B554" s="466">
        <f t="shared" si="30"/>
        <v>55.43</v>
      </c>
      <c r="C554" s="466">
        <f t="shared" si="30"/>
        <v>130.99</v>
      </c>
      <c r="D554" s="466">
        <f t="shared" si="30"/>
        <v>58.99</v>
      </c>
      <c r="E554" s="466">
        <f t="shared" si="30"/>
        <v>37.99</v>
      </c>
      <c r="F554" s="466">
        <f t="shared" si="30"/>
        <v>69.989999999999995</v>
      </c>
      <c r="G554" s="466">
        <f t="shared" si="28"/>
        <v>37.99</v>
      </c>
      <c r="H554" s="466" t="str">
        <f t="shared" si="29"/>
        <v>Pooled 900</v>
      </c>
    </row>
    <row r="555" spans="1:8" x14ac:dyDescent="0.25">
      <c r="A555" s="432">
        <v>545</v>
      </c>
      <c r="B555" s="466">
        <f t="shared" si="30"/>
        <v>55.52</v>
      </c>
      <c r="C555" s="466">
        <f t="shared" si="30"/>
        <v>131.24</v>
      </c>
      <c r="D555" s="466">
        <f t="shared" si="30"/>
        <v>59.24</v>
      </c>
      <c r="E555" s="466">
        <f t="shared" si="30"/>
        <v>37.99</v>
      </c>
      <c r="F555" s="466">
        <f t="shared" si="30"/>
        <v>69.989999999999995</v>
      </c>
      <c r="G555" s="466">
        <f t="shared" si="28"/>
        <v>37.99</v>
      </c>
      <c r="H555" s="466" t="str">
        <f t="shared" si="29"/>
        <v>Pooled 900</v>
      </c>
    </row>
    <row r="556" spans="1:8" x14ac:dyDescent="0.25">
      <c r="A556" s="432">
        <v>546</v>
      </c>
      <c r="B556" s="466">
        <f t="shared" si="30"/>
        <v>55.61</v>
      </c>
      <c r="C556" s="466">
        <f t="shared" si="30"/>
        <v>131.49</v>
      </c>
      <c r="D556" s="466">
        <f t="shared" si="30"/>
        <v>59.49</v>
      </c>
      <c r="E556" s="466">
        <f t="shared" si="30"/>
        <v>37.99</v>
      </c>
      <c r="F556" s="466">
        <f t="shared" si="30"/>
        <v>69.989999999999995</v>
      </c>
      <c r="G556" s="466">
        <f t="shared" si="28"/>
        <v>37.99</v>
      </c>
      <c r="H556" s="466" t="str">
        <f t="shared" si="29"/>
        <v>Pooled 900</v>
      </c>
    </row>
    <row r="557" spans="1:8" x14ac:dyDescent="0.25">
      <c r="A557" s="432">
        <v>547</v>
      </c>
      <c r="B557" s="466">
        <f t="shared" si="30"/>
        <v>55.7</v>
      </c>
      <c r="C557" s="466">
        <f t="shared" si="30"/>
        <v>131.74</v>
      </c>
      <c r="D557" s="466">
        <f t="shared" si="30"/>
        <v>59.74</v>
      </c>
      <c r="E557" s="466">
        <f t="shared" si="30"/>
        <v>37.99</v>
      </c>
      <c r="F557" s="466">
        <f t="shared" si="30"/>
        <v>69.989999999999995</v>
      </c>
      <c r="G557" s="466">
        <f t="shared" si="28"/>
        <v>37.99</v>
      </c>
      <c r="H557" s="466" t="str">
        <f t="shared" si="29"/>
        <v>Pooled 900</v>
      </c>
    </row>
    <row r="558" spans="1:8" x14ac:dyDescent="0.25">
      <c r="A558" s="432">
        <v>548</v>
      </c>
      <c r="B558" s="466">
        <f t="shared" si="30"/>
        <v>55.79</v>
      </c>
      <c r="C558" s="466">
        <f t="shared" si="30"/>
        <v>131.99</v>
      </c>
      <c r="D558" s="466">
        <f t="shared" si="30"/>
        <v>59.99</v>
      </c>
      <c r="E558" s="466">
        <f t="shared" si="30"/>
        <v>37.99</v>
      </c>
      <c r="F558" s="466">
        <f t="shared" si="30"/>
        <v>69.989999999999995</v>
      </c>
      <c r="G558" s="466">
        <f t="shared" si="28"/>
        <v>37.99</v>
      </c>
      <c r="H558" s="466" t="str">
        <f t="shared" si="29"/>
        <v>Pooled 900</v>
      </c>
    </row>
    <row r="559" spans="1:8" x14ac:dyDescent="0.25">
      <c r="A559" s="432">
        <v>549</v>
      </c>
      <c r="B559" s="466">
        <f t="shared" si="30"/>
        <v>55.88</v>
      </c>
      <c r="C559" s="466">
        <f t="shared" si="30"/>
        <v>132.24</v>
      </c>
      <c r="D559" s="466">
        <f t="shared" si="30"/>
        <v>60.24</v>
      </c>
      <c r="E559" s="466">
        <f t="shared" si="30"/>
        <v>37.99</v>
      </c>
      <c r="F559" s="466">
        <f t="shared" si="30"/>
        <v>69.989999999999995</v>
      </c>
      <c r="G559" s="466">
        <f t="shared" si="28"/>
        <v>37.99</v>
      </c>
      <c r="H559" s="466" t="str">
        <f t="shared" si="29"/>
        <v>Pooled 900</v>
      </c>
    </row>
    <row r="560" spans="1:8" x14ac:dyDescent="0.25">
      <c r="A560" s="432">
        <v>550</v>
      </c>
      <c r="B560" s="466">
        <f t="shared" si="30"/>
        <v>55.97</v>
      </c>
      <c r="C560" s="466">
        <f t="shared" si="30"/>
        <v>132.49</v>
      </c>
      <c r="D560" s="466">
        <f t="shared" si="30"/>
        <v>60.49</v>
      </c>
      <c r="E560" s="466">
        <f t="shared" si="30"/>
        <v>37.99</v>
      </c>
      <c r="F560" s="466">
        <f t="shared" si="30"/>
        <v>69.989999999999995</v>
      </c>
      <c r="G560" s="466">
        <f t="shared" si="28"/>
        <v>37.99</v>
      </c>
      <c r="H560" s="466" t="str">
        <f t="shared" si="29"/>
        <v>Pooled 900</v>
      </c>
    </row>
    <row r="561" spans="1:8" x14ac:dyDescent="0.25">
      <c r="A561" s="432">
        <v>551</v>
      </c>
      <c r="B561" s="466">
        <f t="shared" si="30"/>
        <v>56.06</v>
      </c>
      <c r="C561" s="466">
        <f t="shared" si="30"/>
        <v>132.74</v>
      </c>
      <c r="D561" s="466">
        <f t="shared" si="30"/>
        <v>60.74</v>
      </c>
      <c r="E561" s="466">
        <f t="shared" si="30"/>
        <v>37.99</v>
      </c>
      <c r="F561" s="466">
        <f t="shared" si="30"/>
        <v>69.989999999999995</v>
      </c>
      <c r="G561" s="466">
        <f t="shared" si="28"/>
        <v>37.99</v>
      </c>
      <c r="H561" s="466" t="str">
        <f t="shared" si="29"/>
        <v>Pooled 900</v>
      </c>
    </row>
    <row r="562" spans="1:8" x14ac:dyDescent="0.25">
      <c r="A562" s="432">
        <v>552</v>
      </c>
      <c r="B562" s="466">
        <f t="shared" si="30"/>
        <v>56.15</v>
      </c>
      <c r="C562" s="466">
        <f t="shared" si="30"/>
        <v>132.99</v>
      </c>
      <c r="D562" s="466">
        <f t="shared" si="30"/>
        <v>60.99</v>
      </c>
      <c r="E562" s="466">
        <f t="shared" si="30"/>
        <v>37.99</v>
      </c>
      <c r="F562" s="466">
        <f t="shared" si="30"/>
        <v>69.989999999999995</v>
      </c>
      <c r="G562" s="466">
        <f t="shared" si="28"/>
        <v>37.99</v>
      </c>
      <c r="H562" s="466" t="str">
        <f t="shared" si="29"/>
        <v>Pooled 900</v>
      </c>
    </row>
    <row r="563" spans="1:8" x14ac:dyDescent="0.25">
      <c r="A563" s="432">
        <v>553</v>
      </c>
      <c r="B563" s="466">
        <f t="shared" si="30"/>
        <v>56.24</v>
      </c>
      <c r="C563" s="466">
        <f t="shared" si="30"/>
        <v>133.24</v>
      </c>
      <c r="D563" s="466">
        <f t="shared" si="30"/>
        <v>61.24</v>
      </c>
      <c r="E563" s="466">
        <f t="shared" si="30"/>
        <v>37.99</v>
      </c>
      <c r="F563" s="466">
        <f t="shared" si="30"/>
        <v>69.989999999999995</v>
      </c>
      <c r="G563" s="466">
        <f t="shared" si="28"/>
        <v>37.99</v>
      </c>
      <c r="H563" s="466" t="str">
        <f t="shared" si="29"/>
        <v>Pooled 900</v>
      </c>
    </row>
    <row r="564" spans="1:8" x14ac:dyDescent="0.25">
      <c r="A564" s="432">
        <v>554</v>
      </c>
      <c r="B564" s="466">
        <f t="shared" si="30"/>
        <v>56.33</v>
      </c>
      <c r="C564" s="466">
        <f t="shared" si="30"/>
        <v>133.49</v>
      </c>
      <c r="D564" s="466">
        <f t="shared" si="30"/>
        <v>61.49</v>
      </c>
      <c r="E564" s="466">
        <f t="shared" si="30"/>
        <v>37.99</v>
      </c>
      <c r="F564" s="466">
        <f t="shared" si="30"/>
        <v>69.989999999999995</v>
      </c>
      <c r="G564" s="466">
        <f t="shared" si="28"/>
        <v>37.99</v>
      </c>
      <c r="H564" s="466" t="str">
        <f t="shared" si="29"/>
        <v>Pooled 900</v>
      </c>
    </row>
    <row r="565" spans="1:8" x14ac:dyDescent="0.25">
      <c r="A565" s="432">
        <v>555</v>
      </c>
      <c r="B565" s="466">
        <f t="shared" si="30"/>
        <v>56.42</v>
      </c>
      <c r="C565" s="466">
        <f t="shared" si="30"/>
        <v>133.74</v>
      </c>
      <c r="D565" s="466">
        <f t="shared" si="30"/>
        <v>61.74</v>
      </c>
      <c r="E565" s="466">
        <f t="shared" si="30"/>
        <v>37.99</v>
      </c>
      <c r="F565" s="466">
        <f t="shared" si="30"/>
        <v>69.989999999999995</v>
      </c>
      <c r="G565" s="466">
        <f t="shared" si="28"/>
        <v>37.99</v>
      </c>
      <c r="H565" s="466" t="str">
        <f t="shared" si="29"/>
        <v>Pooled 900</v>
      </c>
    </row>
    <row r="566" spans="1:8" x14ac:dyDescent="0.25">
      <c r="A566" s="432">
        <v>556</v>
      </c>
      <c r="B566" s="466">
        <f t="shared" si="30"/>
        <v>56.51</v>
      </c>
      <c r="C566" s="466">
        <f t="shared" si="30"/>
        <v>133.99</v>
      </c>
      <c r="D566" s="466">
        <f t="shared" si="30"/>
        <v>61.99</v>
      </c>
      <c r="E566" s="466">
        <f t="shared" si="30"/>
        <v>37.99</v>
      </c>
      <c r="F566" s="466">
        <f t="shared" si="30"/>
        <v>69.989999999999995</v>
      </c>
      <c r="G566" s="466">
        <f t="shared" si="28"/>
        <v>37.99</v>
      </c>
      <c r="H566" s="466" t="str">
        <f t="shared" si="29"/>
        <v>Pooled 900</v>
      </c>
    </row>
    <row r="567" spans="1:8" x14ac:dyDescent="0.25">
      <c r="A567" s="432">
        <v>557</v>
      </c>
      <c r="B567" s="466">
        <f t="shared" si="30"/>
        <v>56.6</v>
      </c>
      <c r="C567" s="466">
        <f t="shared" si="30"/>
        <v>134.24</v>
      </c>
      <c r="D567" s="466">
        <f t="shared" si="30"/>
        <v>62.24</v>
      </c>
      <c r="E567" s="466">
        <f t="shared" si="30"/>
        <v>37.99</v>
      </c>
      <c r="F567" s="466">
        <f t="shared" si="30"/>
        <v>69.989999999999995</v>
      </c>
      <c r="G567" s="466">
        <f t="shared" si="28"/>
        <v>37.99</v>
      </c>
      <c r="H567" s="466" t="str">
        <f t="shared" si="29"/>
        <v>Pooled 900</v>
      </c>
    </row>
    <row r="568" spans="1:8" x14ac:dyDescent="0.25">
      <c r="A568" s="432">
        <v>558</v>
      </c>
      <c r="B568" s="466">
        <f t="shared" si="30"/>
        <v>56.69</v>
      </c>
      <c r="C568" s="466">
        <f t="shared" si="30"/>
        <v>134.49</v>
      </c>
      <c r="D568" s="466">
        <f t="shared" si="30"/>
        <v>62.49</v>
      </c>
      <c r="E568" s="466">
        <f t="shared" si="30"/>
        <v>37.99</v>
      </c>
      <c r="F568" s="466">
        <f t="shared" si="30"/>
        <v>69.989999999999995</v>
      </c>
      <c r="G568" s="466">
        <f t="shared" si="28"/>
        <v>37.99</v>
      </c>
      <c r="H568" s="466" t="str">
        <f t="shared" si="29"/>
        <v>Pooled 900</v>
      </c>
    </row>
    <row r="569" spans="1:8" x14ac:dyDescent="0.25">
      <c r="A569" s="432">
        <v>559</v>
      </c>
      <c r="B569" s="466">
        <f t="shared" si="30"/>
        <v>56.78</v>
      </c>
      <c r="C569" s="466">
        <f t="shared" si="30"/>
        <v>134.74</v>
      </c>
      <c r="D569" s="466">
        <f t="shared" si="30"/>
        <v>62.74</v>
      </c>
      <c r="E569" s="466">
        <f t="shared" si="30"/>
        <v>37.99</v>
      </c>
      <c r="F569" s="466">
        <f t="shared" si="30"/>
        <v>69.989999999999995</v>
      </c>
      <c r="G569" s="466">
        <f t="shared" si="28"/>
        <v>37.99</v>
      </c>
      <c r="H569" s="466" t="str">
        <f t="shared" si="29"/>
        <v>Pooled 900</v>
      </c>
    </row>
    <row r="570" spans="1:8" x14ac:dyDescent="0.25">
      <c r="A570" s="432">
        <v>560</v>
      </c>
      <c r="B570" s="466">
        <f t="shared" si="30"/>
        <v>56.87</v>
      </c>
      <c r="C570" s="466">
        <f t="shared" si="30"/>
        <v>134.99</v>
      </c>
      <c r="D570" s="466">
        <f t="shared" si="30"/>
        <v>62.99</v>
      </c>
      <c r="E570" s="466">
        <f t="shared" si="30"/>
        <v>37.99</v>
      </c>
      <c r="F570" s="466">
        <f t="shared" si="30"/>
        <v>69.989999999999995</v>
      </c>
      <c r="G570" s="466">
        <f t="shared" si="28"/>
        <v>37.99</v>
      </c>
      <c r="H570" s="466" t="str">
        <f t="shared" si="29"/>
        <v>Pooled 900</v>
      </c>
    </row>
    <row r="571" spans="1:8" x14ac:dyDescent="0.25">
      <c r="A571" s="432">
        <v>561</v>
      </c>
      <c r="B571" s="466">
        <f t="shared" si="30"/>
        <v>56.96</v>
      </c>
      <c r="C571" s="466">
        <f t="shared" si="30"/>
        <v>135.24</v>
      </c>
      <c r="D571" s="466">
        <f t="shared" si="30"/>
        <v>63.24</v>
      </c>
      <c r="E571" s="466">
        <f t="shared" si="30"/>
        <v>37.99</v>
      </c>
      <c r="F571" s="466">
        <f t="shared" si="30"/>
        <v>69.989999999999995</v>
      </c>
      <c r="G571" s="466">
        <f t="shared" si="28"/>
        <v>37.99</v>
      </c>
      <c r="H571" s="466" t="str">
        <f t="shared" si="29"/>
        <v>Pooled 900</v>
      </c>
    </row>
    <row r="572" spans="1:8" x14ac:dyDescent="0.25">
      <c r="A572" s="432">
        <v>562</v>
      </c>
      <c r="B572" s="466">
        <f t="shared" si="30"/>
        <v>57.05</v>
      </c>
      <c r="C572" s="466">
        <f t="shared" si="30"/>
        <v>135.49</v>
      </c>
      <c r="D572" s="466">
        <f t="shared" si="30"/>
        <v>63.49</v>
      </c>
      <c r="E572" s="466">
        <f t="shared" si="30"/>
        <v>37.99</v>
      </c>
      <c r="F572" s="466">
        <f t="shared" si="30"/>
        <v>69.989999999999995</v>
      </c>
      <c r="G572" s="466">
        <f t="shared" si="28"/>
        <v>37.99</v>
      </c>
      <c r="H572" s="466" t="str">
        <f t="shared" si="29"/>
        <v>Pooled 900</v>
      </c>
    </row>
    <row r="573" spans="1:8" x14ac:dyDescent="0.25">
      <c r="A573" s="432">
        <v>563</v>
      </c>
      <c r="B573" s="466">
        <f t="shared" si="30"/>
        <v>57.14</v>
      </c>
      <c r="C573" s="466">
        <f t="shared" si="30"/>
        <v>135.74</v>
      </c>
      <c r="D573" s="466">
        <f t="shared" si="30"/>
        <v>63.74</v>
      </c>
      <c r="E573" s="466">
        <f t="shared" si="30"/>
        <v>37.99</v>
      </c>
      <c r="F573" s="466">
        <f t="shared" si="30"/>
        <v>69.989999999999995</v>
      </c>
      <c r="G573" s="466">
        <f t="shared" si="28"/>
        <v>37.99</v>
      </c>
      <c r="H573" s="466" t="str">
        <f t="shared" si="29"/>
        <v>Pooled 900</v>
      </c>
    </row>
    <row r="574" spans="1:8" x14ac:dyDescent="0.25">
      <c r="A574" s="432">
        <v>564</v>
      </c>
      <c r="B574" s="466">
        <f t="shared" si="30"/>
        <v>57.23</v>
      </c>
      <c r="C574" s="466">
        <f t="shared" si="30"/>
        <v>135.99</v>
      </c>
      <c r="D574" s="466">
        <f t="shared" si="30"/>
        <v>63.99</v>
      </c>
      <c r="E574" s="466">
        <f t="shared" si="30"/>
        <v>37.99</v>
      </c>
      <c r="F574" s="466">
        <f t="shared" si="30"/>
        <v>69.989999999999995</v>
      </c>
      <c r="G574" s="466">
        <f t="shared" si="28"/>
        <v>37.99</v>
      </c>
      <c r="H574" s="466" t="str">
        <f t="shared" si="29"/>
        <v>Pooled 900</v>
      </c>
    </row>
    <row r="575" spans="1:8" x14ac:dyDescent="0.25">
      <c r="A575" s="432">
        <v>565</v>
      </c>
      <c r="B575" s="466">
        <f t="shared" si="30"/>
        <v>57.32</v>
      </c>
      <c r="C575" s="466">
        <f t="shared" si="30"/>
        <v>136.24</v>
      </c>
      <c r="D575" s="466">
        <f t="shared" si="30"/>
        <v>64.239999999999995</v>
      </c>
      <c r="E575" s="466">
        <f t="shared" si="30"/>
        <v>37.99</v>
      </c>
      <c r="F575" s="466">
        <f t="shared" si="30"/>
        <v>69.989999999999995</v>
      </c>
      <c r="G575" s="466">
        <f t="shared" si="28"/>
        <v>37.99</v>
      </c>
      <c r="H575" s="466" t="str">
        <f t="shared" si="29"/>
        <v>Pooled 900</v>
      </c>
    </row>
    <row r="576" spans="1:8" x14ac:dyDescent="0.25">
      <c r="A576" s="432">
        <v>566</v>
      </c>
      <c r="B576" s="466">
        <f t="shared" si="30"/>
        <v>57.41</v>
      </c>
      <c r="C576" s="466">
        <f t="shared" si="30"/>
        <v>136.49</v>
      </c>
      <c r="D576" s="466">
        <f t="shared" si="30"/>
        <v>64.489999999999995</v>
      </c>
      <c r="E576" s="466">
        <f t="shared" si="30"/>
        <v>37.99</v>
      </c>
      <c r="F576" s="466">
        <f t="shared" si="30"/>
        <v>69.989999999999995</v>
      </c>
      <c r="G576" s="466">
        <f t="shared" si="28"/>
        <v>37.99</v>
      </c>
      <c r="H576" s="466" t="str">
        <f t="shared" si="29"/>
        <v>Pooled 900</v>
      </c>
    </row>
    <row r="577" spans="1:8" x14ac:dyDescent="0.25">
      <c r="A577" s="432">
        <v>567</v>
      </c>
      <c r="B577" s="466">
        <f t="shared" si="30"/>
        <v>57.5</v>
      </c>
      <c r="C577" s="466">
        <f t="shared" si="30"/>
        <v>136.74</v>
      </c>
      <c r="D577" s="466">
        <f t="shared" si="30"/>
        <v>64.739999999999995</v>
      </c>
      <c r="E577" s="466">
        <f t="shared" si="30"/>
        <v>37.99</v>
      </c>
      <c r="F577" s="466">
        <f t="shared" si="30"/>
        <v>69.989999999999995</v>
      </c>
      <c r="G577" s="466">
        <f t="shared" si="28"/>
        <v>37.99</v>
      </c>
      <c r="H577" s="466" t="str">
        <f t="shared" si="29"/>
        <v>Pooled 900</v>
      </c>
    </row>
    <row r="578" spans="1:8" x14ac:dyDescent="0.25">
      <c r="A578" s="432">
        <v>568</v>
      </c>
      <c r="B578" s="466">
        <f t="shared" si="30"/>
        <v>57.59</v>
      </c>
      <c r="C578" s="466">
        <f t="shared" si="30"/>
        <v>136.99</v>
      </c>
      <c r="D578" s="466">
        <f t="shared" si="30"/>
        <v>64.989999999999995</v>
      </c>
      <c r="E578" s="466">
        <f t="shared" si="30"/>
        <v>37.99</v>
      </c>
      <c r="F578" s="466">
        <f t="shared" si="30"/>
        <v>69.989999999999995</v>
      </c>
      <c r="G578" s="466">
        <f t="shared" si="28"/>
        <v>37.99</v>
      </c>
      <c r="H578" s="466" t="str">
        <f t="shared" si="29"/>
        <v>Pooled 900</v>
      </c>
    </row>
    <row r="579" spans="1:8" x14ac:dyDescent="0.25">
      <c r="A579" s="432">
        <v>569</v>
      </c>
      <c r="B579" s="466">
        <f t="shared" si="30"/>
        <v>57.68</v>
      </c>
      <c r="C579" s="466">
        <f t="shared" si="30"/>
        <v>137.24</v>
      </c>
      <c r="D579" s="466">
        <f t="shared" si="30"/>
        <v>65.239999999999995</v>
      </c>
      <c r="E579" s="466">
        <f t="shared" si="30"/>
        <v>37.99</v>
      </c>
      <c r="F579" s="466">
        <f t="shared" si="30"/>
        <v>69.989999999999995</v>
      </c>
      <c r="G579" s="466">
        <f t="shared" si="28"/>
        <v>37.99</v>
      </c>
      <c r="H579" s="466" t="str">
        <f t="shared" si="29"/>
        <v>Pooled 900</v>
      </c>
    </row>
    <row r="580" spans="1:8" x14ac:dyDescent="0.25">
      <c r="A580" s="432">
        <v>570</v>
      </c>
      <c r="B580" s="466">
        <f t="shared" si="30"/>
        <v>57.77</v>
      </c>
      <c r="C580" s="466">
        <f t="shared" si="30"/>
        <v>137.49</v>
      </c>
      <c r="D580" s="466">
        <f t="shared" si="30"/>
        <v>65.489999999999995</v>
      </c>
      <c r="E580" s="466">
        <f t="shared" si="30"/>
        <v>37.99</v>
      </c>
      <c r="F580" s="466">
        <f t="shared" si="30"/>
        <v>69.989999999999995</v>
      </c>
      <c r="G580" s="466">
        <f t="shared" si="28"/>
        <v>37.99</v>
      </c>
      <c r="H580" s="466" t="str">
        <f t="shared" si="29"/>
        <v>Pooled 900</v>
      </c>
    </row>
    <row r="581" spans="1:8" x14ac:dyDescent="0.25">
      <c r="A581" s="432">
        <v>571</v>
      </c>
      <c r="B581" s="466">
        <f t="shared" si="30"/>
        <v>57.86</v>
      </c>
      <c r="C581" s="466">
        <f t="shared" si="30"/>
        <v>137.74</v>
      </c>
      <c r="D581" s="466">
        <f t="shared" si="30"/>
        <v>65.739999999999995</v>
      </c>
      <c r="E581" s="466">
        <f t="shared" si="30"/>
        <v>37.99</v>
      </c>
      <c r="F581" s="466">
        <f t="shared" si="30"/>
        <v>69.989999999999995</v>
      </c>
      <c r="G581" s="466">
        <f t="shared" si="28"/>
        <v>37.99</v>
      </c>
      <c r="H581" s="466" t="str">
        <f t="shared" si="29"/>
        <v>Pooled 900</v>
      </c>
    </row>
    <row r="582" spans="1:8" x14ac:dyDescent="0.25">
      <c r="A582" s="432">
        <v>572</v>
      </c>
      <c r="B582" s="466">
        <f t="shared" si="30"/>
        <v>57.95</v>
      </c>
      <c r="C582" s="466">
        <f t="shared" si="30"/>
        <v>137.99</v>
      </c>
      <c r="D582" s="466">
        <f t="shared" si="30"/>
        <v>65.989999999999995</v>
      </c>
      <c r="E582" s="466">
        <f t="shared" si="30"/>
        <v>37.99</v>
      </c>
      <c r="F582" s="466">
        <f t="shared" si="30"/>
        <v>69.989999999999995</v>
      </c>
      <c r="G582" s="466">
        <f t="shared" si="28"/>
        <v>37.99</v>
      </c>
      <c r="H582" s="466" t="str">
        <f t="shared" si="29"/>
        <v>Pooled 900</v>
      </c>
    </row>
    <row r="583" spans="1:8" x14ac:dyDescent="0.25">
      <c r="A583" s="432">
        <v>573</v>
      </c>
      <c r="B583" s="466">
        <f t="shared" si="30"/>
        <v>58.04</v>
      </c>
      <c r="C583" s="466">
        <f t="shared" si="30"/>
        <v>138.24</v>
      </c>
      <c r="D583" s="466">
        <f t="shared" si="30"/>
        <v>66.239999999999995</v>
      </c>
      <c r="E583" s="466">
        <f t="shared" si="30"/>
        <v>37.99</v>
      </c>
      <c r="F583" s="466">
        <f t="shared" si="30"/>
        <v>69.989999999999995</v>
      </c>
      <c r="G583" s="466">
        <f t="shared" si="28"/>
        <v>37.99</v>
      </c>
      <c r="H583" s="466" t="str">
        <f t="shared" si="29"/>
        <v>Pooled 900</v>
      </c>
    </row>
    <row r="584" spans="1:8" x14ac:dyDescent="0.25">
      <c r="A584" s="432">
        <v>574</v>
      </c>
      <c r="B584" s="466">
        <f t="shared" si="30"/>
        <v>58.13</v>
      </c>
      <c r="C584" s="466">
        <f t="shared" si="30"/>
        <v>138.49</v>
      </c>
      <c r="D584" s="466">
        <f t="shared" si="30"/>
        <v>66.489999999999995</v>
      </c>
      <c r="E584" s="466">
        <f t="shared" si="30"/>
        <v>37.99</v>
      </c>
      <c r="F584" s="466">
        <f t="shared" si="30"/>
        <v>69.989999999999995</v>
      </c>
      <c r="G584" s="466">
        <f t="shared" si="28"/>
        <v>37.99</v>
      </c>
      <c r="H584" s="466" t="str">
        <f t="shared" si="29"/>
        <v>Pooled 900</v>
      </c>
    </row>
    <row r="585" spans="1:8" x14ac:dyDescent="0.25">
      <c r="A585" s="432">
        <v>575</v>
      </c>
      <c r="B585" s="466">
        <f t="shared" ref="B585:F635" si="31">ROUND(B$6+IF($A585&gt;B$2,($A585-B$2)*B$7,0),2)</f>
        <v>58.22</v>
      </c>
      <c r="C585" s="466">
        <f t="shared" si="31"/>
        <v>138.74</v>
      </c>
      <c r="D585" s="466">
        <f t="shared" si="31"/>
        <v>66.739999999999995</v>
      </c>
      <c r="E585" s="466">
        <f t="shared" si="31"/>
        <v>37.99</v>
      </c>
      <c r="F585" s="466">
        <f t="shared" si="31"/>
        <v>69.989999999999995</v>
      </c>
      <c r="G585" s="466">
        <f t="shared" si="28"/>
        <v>37.99</v>
      </c>
      <c r="H585" s="466" t="str">
        <f t="shared" si="29"/>
        <v>Pooled 900</v>
      </c>
    </row>
    <row r="586" spans="1:8" x14ac:dyDescent="0.25">
      <c r="A586" s="432">
        <v>576</v>
      </c>
      <c r="B586" s="466">
        <f t="shared" si="31"/>
        <v>58.31</v>
      </c>
      <c r="C586" s="466">
        <f t="shared" si="31"/>
        <v>138.99</v>
      </c>
      <c r="D586" s="466">
        <f t="shared" si="31"/>
        <v>66.989999999999995</v>
      </c>
      <c r="E586" s="466">
        <f t="shared" si="31"/>
        <v>37.99</v>
      </c>
      <c r="F586" s="466">
        <f t="shared" si="31"/>
        <v>69.989999999999995</v>
      </c>
      <c r="G586" s="466">
        <f t="shared" si="28"/>
        <v>37.99</v>
      </c>
      <c r="H586" s="466" t="str">
        <f t="shared" si="29"/>
        <v>Pooled 900</v>
      </c>
    </row>
    <row r="587" spans="1:8" x14ac:dyDescent="0.25">
      <c r="A587" s="432">
        <v>577</v>
      </c>
      <c r="B587" s="466">
        <f t="shared" si="31"/>
        <v>58.4</v>
      </c>
      <c r="C587" s="466">
        <f t="shared" si="31"/>
        <v>139.24</v>
      </c>
      <c r="D587" s="466">
        <f t="shared" si="31"/>
        <v>67.239999999999995</v>
      </c>
      <c r="E587" s="466">
        <f t="shared" si="31"/>
        <v>37.99</v>
      </c>
      <c r="F587" s="466">
        <f t="shared" si="31"/>
        <v>69.989999999999995</v>
      </c>
      <c r="G587" s="466">
        <f t="shared" si="28"/>
        <v>37.99</v>
      </c>
      <c r="H587" s="466" t="str">
        <f t="shared" si="29"/>
        <v>Pooled 900</v>
      </c>
    </row>
    <row r="588" spans="1:8" x14ac:dyDescent="0.25">
      <c r="A588" s="432">
        <v>578</v>
      </c>
      <c r="B588" s="466">
        <f t="shared" si="31"/>
        <v>58.49</v>
      </c>
      <c r="C588" s="466">
        <f t="shared" si="31"/>
        <v>139.49</v>
      </c>
      <c r="D588" s="466">
        <f t="shared" si="31"/>
        <v>67.489999999999995</v>
      </c>
      <c r="E588" s="466">
        <f t="shared" si="31"/>
        <v>37.99</v>
      </c>
      <c r="F588" s="466">
        <f t="shared" si="31"/>
        <v>69.989999999999995</v>
      </c>
      <c r="G588" s="466">
        <f t="shared" ref="G588:G651" si="32">MIN(B588:F588)</f>
        <v>37.99</v>
      </c>
      <c r="H588" s="466" t="str">
        <f t="shared" ref="H588:H651" si="33">IF(G588=F588,"Unlimited",IF(G588=E588,"Pooled 900",IF(G588=D588,"Pooled 400",IF(G588=C588,"Pooled 100",IF(G588=B588,"Metered","")))))</f>
        <v>Pooled 900</v>
      </c>
    </row>
    <row r="589" spans="1:8" x14ac:dyDescent="0.25">
      <c r="A589" s="432">
        <v>579</v>
      </c>
      <c r="B589" s="466">
        <f t="shared" si="31"/>
        <v>58.58</v>
      </c>
      <c r="C589" s="466">
        <f t="shared" si="31"/>
        <v>139.74</v>
      </c>
      <c r="D589" s="466">
        <f t="shared" si="31"/>
        <v>67.739999999999995</v>
      </c>
      <c r="E589" s="466">
        <f t="shared" si="31"/>
        <v>37.99</v>
      </c>
      <c r="F589" s="466">
        <f t="shared" si="31"/>
        <v>69.989999999999995</v>
      </c>
      <c r="G589" s="466">
        <f t="shared" si="32"/>
        <v>37.99</v>
      </c>
      <c r="H589" s="466" t="str">
        <f t="shared" si="33"/>
        <v>Pooled 900</v>
      </c>
    </row>
    <row r="590" spans="1:8" x14ac:dyDescent="0.25">
      <c r="A590" s="432">
        <v>580</v>
      </c>
      <c r="B590" s="466">
        <f t="shared" si="31"/>
        <v>58.67</v>
      </c>
      <c r="C590" s="466">
        <f t="shared" si="31"/>
        <v>139.99</v>
      </c>
      <c r="D590" s="466">
        <f t="shared" si="31"/>
        <v>67.989999999999995</v>
      </c>
      <c r="E590" s="466">
        <f t="shared" si="31"/>
        <v>37.99</v>
      </c>
      <c r="F590" s="466">
        <f t="shared" si="31"/>
        <v>69.989999999999995</v>
      </c>
      <c r="G590" s="466">
        <f t="shared" si="32"/>
        <v>37.99</v>
      </c>
      <c r="H590" s="466" t="str">
        <f t="shared" si="33"/>
        <v>Pooled 900</v>
      </c>
    </row>
    <row r="591" spans="1:8" x14ac:dyDescent="0.25">
      <c r="A591" s="432">
        <v>581</v>
      </c>
      <c r="B591" s="466">
        <f t="shared" si="31"/>
        <v>58.76</v>
      </c>
      <c r="C591" s="466">
        <f t="shared" si="31"/>
        <v>140.24</v>
      </c>
      <c r="D591" s="466">
        <f t="shared" si="31"/>
        <v>68.239999999999995</v>
      </c>
      <c r="E591" s="466">
        <f t="shared" si="31"/>
        <v>37.99</v>
      </c>
      <c r="F591" s="466">
        <f t="shared" si="31"/>
        <v>69.989999999999995</v>
      </c>
      <c r="G591" s="466">
        <f t="shared" si="32"/>
        <v>37.99</v>
      </c>
      <c r="H591" s="466" t="str">
        <f t="shared" si="33"/>
        <v>Pooled 900</v>
      </c>
    </row>
    <row r="592" spans="1:8" x14ac:dyDescent="0.25">
      <c r="A592" s="432">
        <v>582</v>
      </c>
      <c r="B592" s="466">
        <f t="shared" si="31"/>
        <v>58.85</v>
      </c>
      <c r="C592" s="466">
        <f t="shared" si="31"/>
        <v>140.49</v>
      </c>
      <c r="D592" s="466">
        <f t="shared" si="31"/>
        <v>68.489999999999995</v>
      </c>
      <c r="E592" s="466">
        <f t="shared" si="31"/>
        <v>37.99</v>
      </c>
      <c r="F592" s="466">
        <f t="shared" si="31"/>
        <v>69.989999999999995</v>
      </c>
      <c r="G592" s="466">
        <f t="shared" si="32"/>
        <v>37.99</v>
      </c>
      <c r="H592" s="466" t="str">
        <f t="shared" si="33"/>
        <v>Pooled 900</v>
      </c>
    </row>
    <row r="593" spans="1:8" x14ac:dyDescent="0.25">
      <c r="A593" s="432">
        <v>583</v>
      </c>
      <c r="B593" s="466">
        <f t="shared" si="31"/>
        <v>58.94</v>
      </c>
      <c r="C593" s="466">
        <f t="shared" si="31"/>
        <v>140.74</v>
      </c>
      <c r="D593" s="466">
        <f t="shared" si="31"/>
        <v>68.739999999999995</v>
      </c>
      <c r="E593" s="466">
        <f t="shared" si="31"/>
        <v>37.99</v>
      </c>
      <c r="F593" s="466">
        <f t="shared" si="31"/>
        <v>69.989999999999995</v>
      </c>
      <c r="G593" s="466">
        <f t="shared" si="32"/>
        <v>37.99</v>
      </c>
      <c r="H593" s="466" t="str">
        <f t="shared" si="33"/>
        <v>Pooled 900</v>
      </c>
    </row>
    <row r="594" spans="1:8" x14ac:dyDescent="0.25">
      <c r="A594" s="432">
        <v>584</v>
      </c>
      <c r="B594" s="466">
        <f t="shared" si="31"/>
        <v>59.03</v>
      </c>
      <c r="C594" s="466">
        <f t="shared" si="31"/>
        <v>140.99</v>
      </c>
      <c r="D594" s="466">
        <f t="shared" si="31"/>
        <v>68.989999999999995</v>
      </c>
      <c r="E594" s="466">
        <f t="shared" si="31"/>
        <v>37.99</v>
      </c>
      <c r="F594" s="466">
        <f t="shared" si="31"/>
        <v>69.989999999999995</v>
      </c>
      <c r="G594" s="466">
        <f t="shared" si="32"/>
        <v>37.99</v>
      </c>
      <c r="H594" s="466" t="str">
        <f t="shared" si="33"/>
        <v>Pooled 900</v>
      </c>
    </row>
    <row r="595" spans="1:8" x14ac:dyDescent="0.25">
      <c r="A595" s="432">
        <v>585</v>
      </c>
      <c r="B595" s="466">
        <f t="shared" si="31"/>
        <v>59.12</v>
      </c>
      <c r="C595" s="466">
        <f t="shared" si="31"/>
        <v>141.24</v>
      </c>
      <c r="D595" s="466">
        <f t="shared" si="31"/>
        <v>69.239999999999995</v>
      </c>
      <c r="E595" s="466">
        <f t="shared" si="31"/>
        <v>37.99</v>
      </c>
      <c r="F595" s="466">
        <f t="shared" si="31"/>
        <v>69.989999999999995</v>
      </c>
      <c r="G595" s="466">
        <f t="shared" si="32"/>
        <v>37.99</v>
      </c>
      <c r="H595" s="466" t="str">
        <f t="shared" si="33"/>
        <v>Pooled 900</v>
      </c>
    </row>
    <row r="596" spans="1:8" x14ac:dyDescent="0.25">
      <c r="A596" s="432">
        <v>586</v>
      </c>
      <c r="B596" s="466">
        <f t="shared" si="31"/>
        <v>59.21</v>
      </c>
      <c r="C596" s="466">
        <f t="shared" si="31"/>
        <v>141.49</v>
      </c>
      <c r="D596" s="466">
        <f t="shared" si="31"/>
        <v>69.489999999999995</v>
      </c>
      <c r="E596" s="466">
        <f t="shared" si="31"/>
        <v>37.99</v>
      </c>
      <c r="F596" s="466">
        <f t="shared" si="31"/>
        <v>69.989999999999995</v>
      </c>
      <c r="G596" s="466">
        <f t="shared" si="32"/>
        <v>37.99</v>
      </c>
      <c r="H596" s="466" t="str">
        <f t="shared" si="33"/>
        <v>Pooled 900</v>
      </c>
    </row>
    <row r="597" spans="1:8" x14ac:dyDescent="0.25">
      <c r="A597" s="432">
        <v>587</v>
      </c>
      <c r="B597" s="466">
        <f t="shared" si="31"/>
        <v>59.3</v>
      </c>
      <c r="C597" s="466">
        <f t="shared" si="31"/>
        <v>141.74</v>
      </c>
      <c r="D597" s="466">
        <f t="shared" si="31"/>
        <v>69.739999999999995</v>
      </c>
      <c r="E597" s="466">
        <f t="shared" si="31"/>
        <v>37.99</v>
      </c>
      <c r="F597" s="466">
        <f t="shared" si="31"/>
        <v>69.989999999999995</v>
      </c>
      <c r="G597" s="466">
        <f t="shared" si="32"/>
        <v>37.99</v>
      </c>
      <c r="H597" s="466" t="str">
        <f t="shared" si="33"/>
        <v>Pooled 900</v>
      </c>
    </row>
    <row r="598" spans="1:8" x14ac:dyDescent="0.25">
      <c r="A598" s="432">
        <v>588</v>
      </c>
      <c r="B598" s="466">
        <f t="shared" si="31"/>
        <v>59.39</v>
      </c>
      <c r="C598" s="466">
        <f t="shared" si="31"/>
        <v>141.99</v>
      </c>
      <c r="D598" s="466">
        <f t="shared" si="31"/>
        <v>69.989999999999995</v>
      </c>
      <c r="E598" s="466">
        <f t="shared" si="31"/>
        <v>37.99</v>
      </c>
      <c r="F598" s="466">
        <f t="shared" si="31"/>
        <v>69.989999999999995</v>
      </c>
      <c r="G598" s="466">
        <f t="shared" si="32"/>
        <v>37.99</v>
      </c>
      <c r="H598" s="466" t="str">
        <f t="shared" si="33"/>
        <v>Pooled 900</v>
      </c>
    </row>
    <row r="599" spans="1:8" x14ac:dyDescent="0.25">
      <c r="A599" s="432">
        <v>589</v>
      </c>
      <c r="B599" s="466">
        <f t="shared" si="31"/>
        <v>59.48</v>
      </c>
      <c r="C599" s="466">
        <f t="shared" si="31"/>
        <v>142.24</v>
      </c>
      <c r="D599" s="466">
        <f t="shared" si="31"/>
        <v>70.239999999999995</v>
      </c>
      <c r="E599" s="466">
        <f t="shared" si="31"/>
        <v>37.99</v>
      </c>
      <c r="F599" s="466">
        <f t="shared" si="31"/>
        <v>69.989999999999995</v>
      </c>
      <c r="G599" s="466">
        <f t="shared" si="32"/>
        <v>37.99</v>
      </c>
      <c r="H599" s="466" t="str">
        <f t="shared" si="33"/>
        <v>Pooled 900</v>
      </c>
    </row>
    <row r="600" spans="1:8" x14ac:dyDescent="0.25">
      <c r="A600" s="432">
        <v>590</v>
      </c>
      <c r="B600" s="466">
        <f t="shared" si="31"/>
        <v>59.57</v>
      </c>
      <c r="C600" s="466">
        <f t="shared" si="31"/>
        <v>142.49</v>
      </c>
      <c r="D600" s="466">
        <f t="shared" si="31"/>
        <v>70.489999999999995</v>
      </c>
      <c r="E600" s="466">
        <f t="shared" si="31"/>
        <v>37.99</v>
      </c>
      <c r="F600" s="466">
        <f t="shared" si="31"/>
        <v>69.989999999999995</v>
      </c>
      <c r="G600" s="466">
        <f t="shared" si="32"/>
        <v>37.99</v>
      </c>
      <c r="H600" s="466" t="str">
        <f t="shared" si="33"/>
        <v>Pooled 900</v>
      </c>
    </row>
    <row r="601" spans="1:8" x14ac:dyDescent="0.25">
      <c r="A601" s="432">
        <v>591</v>
      </c>
      <c r="B601" s="466">
        <f t="shared" si="31"/>
        <v>59.66</v>
      </c>
      <c r="C601" s="466">
        <f t="shared" si="31"/>
        <v>142.74</v>
      </c>
      <c r="D601" s="466">
        <f t="shared" si="31"/>
        <v>70.739999999999995</v>
      </c>
      <c r="E601" s="466">
        <f t="shared" si="31"/>
        <v>37.99</v>
      </c>
      <c r="F601" s="466">
        <f t="shared" si="31"/>
        <v>69.989999999999995</v>
      </c>
      <c r="G601" s="466">
        <f t="shared" si="32"/>
        <v>37.99</v>
      </c>
      <c r="H601" s="466" t="str">
        <f t="shared" si="33"/>
        <v>Pooled 900</v>
      </c>
    </row>
    <row r="602" spans="1:8" x14ac:dyDescent="0.25">
      <c r="A602" s="432">
        <v>592</v>
      </c>
      <c r="B602" s="466">
        <f t="shared" si="31"/>
        <v>59.75</v>
      </c>
      <c r="C602" s="466">
        <f t="shared" si="31"/>
        <v>142.99</v>
      </c>
      <c r="D602" s="466">
        <f t="shared" si="31"/>
        <v>70.989999999999995</v>
      </c>
      <c r="E602" s="466">
        <f t="shared" si="31"/>
        <v>37.99</v>
      </c>
      <c r="F602" s="466">
        <f t="shared" si="31"/>
        <v>69.989999999999995</v>
      </c>
      <c r="G602" s="466">
        <f t="shared" si="32"/>
        <v>37.99</v>
      </c>
      <c r="H602" s="466" t="str">
        <f t="shared" si="33"/>
        <v>Pooled 900</v>
      </c>
    </row>
    <row r="603" spans="1:8" x14ac:dyDescent="0.25">
      <c r="A603" s="432">
        <v>593</v>
      </c>
      <c r="B603" s="466">
        <f t="shared" si="31"/>
        <v>59.84</v>
      </c>
      <c r="C603" s="466">
        <f t="shared" si="31"/>
        <v>143.24</v>
      </c>
      <c r="D603" s="466">
        <f t="shared" si="31"/>
        <v>71.239999999999995</v>
      </c>
      <c r="E603" s="466">
        <f t="shared" si="31"/>
        <v>37.99</v>
      </c>
      <c r="F603" s="466">
        <f t="shared" si="31"/>
        <v>69.989999999999995</v>
      </c>
      <c r="G603" s="466">
        <f t="shared" si="32"/>
        <v>37.99</v>
      </c>
      <c r="H603" s="466" t="str">
        <f t="shared" si="33"/>
        <v>Pooled 900</v>
      </c>
    </row>
    <row r="604" spans="1:8" x14ac:dyDescent="0.25">
      <c r="A604" s="432">
        <v>594</v>
      </c>
      <c r="B604" s="466">
        <f t="shared" si="31"/>
        <v>59.93</v>
      </c>
      <c r="C604" s="466">
        <f t="shared" si="31"/>
        <v>143.49</v>
      </c>
      <c r="D604" s="466">
        <f t="shared" si="31"/>
        <v>71.489999999999995</v>
      </c>
      <c r="E604" s="466">
        <f t="shared" si="31"/>
        <v>37.99</v>
      </c>
      <c r="F604" s="466">
        <f t="shared" si="31"/>
        <v>69.989999999999995</v>
      </c>
      <c r="G604" s="466">
        <f t="shared" si="32"/>
        <v>37.99</v>
      </c>
      <c r="H604" s="466" t="str">
        <f t="shared" si="33"/>
        <v>Pooled 900</v>
      </c>
    </row>
    <row r="605" spans="1:8" x14ac:dyDescent="0.25">
      <c r="A605" s="432">
        <v>595</v>
      </c>
      <c r="B605" s="466">
        <f t="shared" si="31"/>
        <v>60.02</v>
      </c>
      <c r="C605" s="466">
        <f t="shared" si="31"/>
        <v>143.74</v>
      </c>
      <c r="D605" s="466">
        <f t="shared" si="31"/>
        <v>71.739999999999995</v>
      </c>
      <c r="E605" s="466">
        <f t="shared" si="31"/>
        <v>37.99</v>
      </c>
      <c r="F605" s="466">
        <f t="shared" si="31"/>
        <v>69.989999999999995</v>
      </c>
      <c r="G605" s="466">
        <f t="shared" si="32"/>
        <v>37.99</v>
      </c>
      <c r="H605" s="466" t="str">
        <f t="shared" si="33"/>
        <v>Pooled 900</v>
      </c>
    </row>
    <row r="606" spans="1:8" x14ac:dyDescent="0.25">
      <c r="A606" s="432">
        <v>596</v>
      </c>
      <c r="B606" s="466">
        <f t="shared" si="31"/>
        <v>60.11</v>
      </c>
      <c r="C606" s="466">
        <f t="shared" si="31"/>
        <v>143.99</v>
      </c>
      <c r="D606" s="466">
        <f t="shared" si="31"/>
        <v>71.989999999999995</v>
      </c>
      <c r="E606" s="466">
        <f t="shared" si="31"/>
        <v>37.99</v>
      </c>
      <c r="F606" s="466">
        <f t="shared" si="31"/>
        <v>69.989999999999995</v>
      </c>
      <c r="G606" s="466">
        <f t="shared" si="32"/>
        <v>37.99</v>
      </c>
      <c r="H606" s="466" t="str">
        <f t="shared" si="33"/>
        <v>Pooled 900</v>
      </c>
    </row>
    <row r="607" spans="1:8" x14ac:dyDescent="0.25">
      <c r="A607" s="432">
        <v>597</v>
      </c>
      <c r="B607" s="466">
        <f t="shared" si="31"/>
        <v>60.2</v>
      </c>
      <c r="C607" s="466">
        <f t="shared" si="31"/>
        <v>144.24</v>
      </c>
      <c r="D607" s="466">
        <f t="shared" si="31"/>
        <v>72.239999999999995</v>
      </c>
      <c r="E607" s="466">
        <f t="shared" si="31"/>
        <v>37.99</v>
      </c>
      <c r="F607" s="466">
        <f t="shared" si="31"/>
        <v>69.989999999999995</v>
      </c>
      <c r="G607" s="466">
        <f t="shared" si="32"/>
        <v>37.99</v>
      </c>
      <c r="H607" s="466" t="str">
        <f t="shared" si="33"/>
        <v>Pooled 900</v>
      </c>
    </row>
    <row r="608" spans="1:8" x14ac:dyDescent="0.25">
      <c r="A608" s="432">
        <v>598</v>
      </c>
      <c r="B608" s="466">
        <f t="shared" si="31"/>
        <v>60.29</v>
      </c>
      <c r="C608" s="466">
        <f t="shared" si="31"/>
        <v>144.49</v>
      </c>
      <c r="D608" s="466">
        <f t="shared" si="31"/>
        <v>72.489999999999995</v>
      </c>
      <c r="E608" s="466">
        <f t="shared" si="31"/>
        <v>37.99</v>
      </c>
      <c r="F608" s="466">
        <f t="shared" si="31"/>
        <v>69.989999999999995</v>
      </c>
      <c r="G608" s="466">
        <f t="shared" si="32"/>
        <v>37.99</v>
      </c>
      <c r="H608" s="466" t="str">
        <f t="shared" si="33"/>
        <v>Pooled 900</v>
      </c>
    </row>
    <row r="609" spans="1:8" x14ac:dyDescent="0.25">
      <c r="A609" s="432">
        <v>599</v>
      </c>
      <c r="B609" s="466">
        <f t="shared" si="31"/>
        <v>60.38</v>
      </c>
      <c r="C609" s="466">
        <f t="shared" si="31"/>
        <v>144.74</v>
      </c>
      <c r="D609" s="466">
        <f t="shared" si="31"/>
        <v>72.739999999999995</v>
      </c>
      <c r="E609" s="466">
        <f t="shared" si="31"/>
        <v>37.99</v>
      </c>
      <c r="F609" s="466">
        <f t="shared" si="31"/>
        <v>69.989999999999995</v>
      </c>
      <c r="G609" s="466">
        <f t="shared" si="32"/>
        <v>37.99</v>
      </c>
      <c r="H609" s="466" t="str">
        <f t="shared" si="33"/>
        <v>Pooled 900</v>
      </c>
    </row>
    <row r="610" spans="1:8" x14ac:dyDescent="0.25">
      <c r="A610" s="432">
        <v>600</v>
      </c>
      <c r="B610" s="466">
        <f t="shared" si="31"/>
        <v>60.47</v>
      </c>
      <c r="C610" s="466">
        <f t="shared" si="31"/>
        <v>144.99</v>
      </c>
      <c r="D610" s="466">
        <f t="shared" si="31"/>
        <v>72.989999999999995</v>
      </c>
      <c r="E610" s="466">
        <f t="shared" si="31"/>
        <v>37.99</v>
      </c>
      <c r="F610" s="466">
        <f t="shared" si="31"/>
        <v>69.989999999999995</v>
      </c>
      <c r="G610" s="466">
        <f t="shared" si="32"/>
        <v>37.99</v>
      </c>
      <c r="H610" s="466" t="str">
        <f t="shared" si="33"/>
        <v>Pooled 900</v>
      </c>
    </row>
    <row r="611" spans="1:8" x14ac:dyDescent="0.25">
      <c r="A611" s="432">
        <v>601</v>
      </c>
      <c r="B611" s="466">
        <f t="shared" si="31"/>
        <v>60.56</v>
      </c>
      <c r="C611" s="466">
        <f t="shared" si="31"/>
        <v>145.24</v>
      </c>
      <c r="D611" s="466">
        <f t="shared" si="31"/>
        <v>73.239999999999995</v>
      </c>
      <c r="E611" s="466">
        <f t="shared" si="31"/>
        <v>37.99</v>
      </c>
      <c r="F611" s="466">
        <f t="shared" si="31"/>
        <v>69.989999999999995</v>
      </c>
      <c r="G611" s="466">
        <f t="shared" si="32"/>
        <v>37.99</v>
      </c>
      <c r="H611" s="466" t="str">
        <f t="shared" si="33"/>
        <v>Pooled 900</v>
      </c>
    </row>
    <row r="612" spans="1:8" x14ac:dyDescent="0.25">
      <c r="A612" s="432">
        <v>602</v>
      </c>
      <c r="B612" s="466">
        <f t="shared" si="31"/>
        <v>60.65</v>
      </c>
      <c r="C612" s="466">
        <f t="shared" si="31"/>
        <v>145.49</v>
      </c>
      <c r="D612" s="466">
        <f t="shared" si="31"/>
        <v>73.489999999999995</v>
      </c>
      <c r="E612" s="466">
        <f t="shared" si="31"/>
        <v>37.99</v>
      </c>
      <c r="F612" s="466">
        <f t="shared" si="31"/>
        <v>69.989999999999995</v>
      </c>
      <c r="G612" s="466">
        <f t="shared" si="32"/>
        <v>37.99</v>
      </c>
      <c r="H612" s="466" t="str">
        <f t="shared" si="33"/>
        <v>Pooled 900</v>
      </c>
    </row>
    <row r="613" spans="1:8" x14ac:dyDescent="0.25">
      <c r="A613" s="432">
        <v>603</v>
      </c>
      <c r="B613" s="466">
        <f t="shared" si="31"/>
        <v>60.74</v>
      </c>
      <c r="C613" s="466">
        <f t="shared" si="31"/>
        <v>145.74</v>
      </c>
      <c r="D613" s="466">
        <f t="shared" si="31"/>
        <v>73.739999999999995</v>
      </c>
      <c r="E613" s="466">
        <f t="shared" si="31"/>
        <v>37.99</v>
      </c>
      <c r="F613" s="466">
        <f t="shared" si="31"/>
        <v>69.989999999999995</v>
      </c>
      <c r="G613" s="466">
        <f t="shared" si="32"/>
        <v>37.99</v>
      </c>
      <c r="H613" s="466" t="str">
        <f t="shared" si="33"/>
        <v>Pooled 900</v>
      </c>
    </row>
    <row r="614" spans="1:8" x14ac:dyDescent="0.25">
      <c r="A614" s="432">
        <v>604</v>
      </c>
      <c r="B614" s="466">
        <f t="shared" si="31"/>
        <v>60.83</v>
      </c>
      <c r="C614" s="466">
        <f t="shared" si="31"/>
        <v>145.99</v>
      </c>
      <c r="D614" s="466">
        <f t="shared" si="31"/>
        <v>73.989999999999995</v>
      </c>
      <c r="E614" s="466">
        <f t="shared" si="31"/>
        <v>37.99</v>
      </c>
      <c r="F614" s="466">
        <f t="shared" si="31"/>
        <v>69.989999999999995</v>
      </c>
      <c r="G614" s="466">
        <f t="shared" si="32"/>
        <v>37.99</v>
      </c>
      <c r="H614" s="466" t="str">
        <f t="shared" si="33"/>
        <v>Pooled 900</v>
      </c>
    </row>
    <row r="615" spans="1:8" x14ac:dyDescent="0.25">
      <c r="A615" s="432">
        <v>605</v>
      </c>
      <c r="B615" s="466">
        <f t="shared" si="31"/>
        <v>60.92</v>
      </c>
      <c r="C615" s="466">
        <f t="shared" si="31"/>
        <v>146.24</v>
      </c>
      <c r="D615" s="466">
        <f t="shared" si="31"/>
        <v>74.239999999999995</v>
      </c>
      <c r="E615" s="466">
        <f t="shared" si="31"/>
        <v>37.99</v>
      </c>
      <c r="F615" s="466">
        <f t="shared" si="31"/>
        <v>69.989999999999995</v>
      </c>
      <c r="G615" s="466">
        <f t="shared" si="32"/>
        <v>37.99</v>
      </c>
      <c r="H615" s="466" t="str">
        <f t="shared" si="33"/>
        <v>Pooled 900</v>
      </c>
    </row>
    <row r="616" spans="1:8" x14ac:dyDescent="0.25">
      <c r="A616" s="432">
        <v>606</v>
      </c>
      <c r="B616" s="466">
        <f t="shared" si="31"/>
        <v>61.01</v>
      </c>
      <c r="C616" s="466">
        <f t="shared" si="31"/>
        <v>146.49</v>
      </c>
      <c r="D616" s="466">
        <f t="shared" si="31"/>
        <v>74.489999999999995</v>
      </c>
      <c r="E616" s="466">
        <f t="shared" si="31"/>
        <v>37.99</v>
      </c>
      <c r="F616" s="466">
        <f t="shared" si="31"/>
        <v>69.989999999999995</v>
      </c>
      <c r="G616" s="466">
        <f t="shared" si="32"/>
        <v>37.99</v>
      </c>
      <c r="H616" s="466" t="str">
        <f t="shared" si="33"/>
        <v>Pooled 900</v>
      </c>
    </row>
    <row r="617" spans="1:8" x14ac:dyDescent="0.25">
      <c r="A617" s="432">
        <v>607</v>
      </c>
      <c r="B617" s="466">
        <f t="shared" si="31"/>
        <v>61.1</v>
      </c>
      <c r="C617" s="466">
        <f t="shared" si="31"/>
        <v>146.74</v>
      </c>
      <c r="D617" s="466">
        <f t="shared" si="31"/>
        <v>74.739999999999995</v>
      </c>
      <c r="E617" s="466">
        <f t="shared" si="31"/>
        <v>37.99</v>
      </c>
      <c r="F617" s="466">
        <f t="shared" si="31"/>
        <v>69.989999999999995</v>
      </c>
      <c r="G617" s="466">
        <f t="shared" si="32"/>
        <v>37.99</v>
      </c>
      <c r="H617" s="466" t="str">
        <f t="shared" si="33"/>
        <v>Pooled 900</v>
      </c>
    </row>
    <row r="618" spans="1:8" x14ac:dyDescent="0.25">
      <c r="A618" s="432">
        <v>608</v>
      </c>
      <c r="B618" s="466">
        <f t="shared" si="31"/>
        <v>61.19</v>
      </c>
      <c r="C618" s="466">
        <f t="shared" si="31"/>
        <v>146.99</v>
      </c>
      <c r="D618" s="466">
        <f t="shared" si="31"/>
        <v>74.989999999999995</v>
      </c>
      <c r="E618" s="466">
        <f t="shared" si="31"/>
        <v>37.99</v>
      </c>
      <c r="F618" s="466">
        <f t="shared" si="31"/>
        <v>69.989999999999995</v>
      </c>
      <c r="G618" s="466">
        <f t="shared" si="32"/>
        <v>37.99</v>
      </c>
      <c r="H618" s="466" t="str">
        <f t="shared" si="33"/>
        <v>Pooled 900</v>
      </c>
    </row>
    <row r="619" spans="1:8" x14ac:dyDescent="0.25">
      <c r="A619" s="432">
        <v>609</v>
      </c>
      <c r="B619" s="466">
        <f t="shared" si="31"/>
        <v>61.28</v>
      </c>
      <c r="C619" s="466">
        <f t="shared" si="31"/>
        <v>147.24</v>
      </c>
      <c r="D619" s="466">
        <f t="shared" si="31"/>
        <v>75.239999999999995</v>
      </c>
      <c r="E619" s="466">
        <f t="shared" si="31"/>
        <v>37.99</v>
      </c>
      <c r="F619" s="466">
        <f t="shared" si="31"/>
        <v>69.989999999999995</v>
      </c>
      <c r="G619" s="466">
        <f t="shared" si="32"/>
        <v>37.99</v>
      </c>
      <c r="H619" s="466" t="str">
        <f t="shared" si="33"/>
        <v>Pooled 900</v>
      </c>
    </row>
    <row r="620" spans="1:8" x14ac:dyDescent="0.25">
      <c r="A620" s="432">
        <v>610</v>
      </c>
      <c r="B620" s="466">
        <f t="shared" si="31"/>
        <v>61.37</v>
      </c>
      <c r="C620" s="466">
        <f t="shared" si="31"/>
        <v>147.49</v>
      </c>
      <c r="D620" s="466">
        <f t="shared" si="31"/>
        <v>75.489999999999995</v>
      </c>
      <c r="E620" s="466">
        <f t="shared" si="31"/>
        <v>37.99</v>
      </c>
      <c r="F620" s="466">
        <f t="shared" si="31"/>
        <v>69.989999999999995</v>
      </c>
      <c r="G620" s="466">
        <f t="shared" si="32"/>
        <v>37.99</v>
      </c>
      <c r="H620" s="466" t="str">
        <f t="shared" si="33"/>
        <v>Pooled 900</v>
      </c>
    </row>
    <row r="621" spans="1:8" x14ac:dyDescent="0.25">
      <c r="A621" s="432">
        <v>611</v>
      </c>
      <c r="B621" s="466">
        <f t="shared" si="31"/>
        <v>61.46</v>
      </c>
      <c r="C621" s="466">
        <f t="shared" si="31"/>
        <v>147.74</v>
      </c>
      <c r="D621" s="466">
        <f t="shared" si="31"/>
        <v>75.739999999999995</v>
      </c>
      <c r="E621" s="466">
        <f t="shared" si="31"/>
        <v>37.99</v>
      </c>
      <c r="F621" s="466">
        <f t="shared" si="31"/>
        <v>69.989999999999995</v>
      </c>
      <c r="G621" s="466">
        <f t="shared" si="32"/>
        <v>37.99</v>
      </c>
      <c r="H621" s="466" t="str">
        <f t="shared" si="33"/>
        <v>Pooled 900</v>
      </c>
    </row>
    <row r="622" spans="1:8" x14ac:dyDescent="0.25">
      <c r="A622" s="432">
        <v>612</v>
      </c>
      <c r="B622" s="466">
        <f t="shared" si="31"/>
        <v>61.55</v>
      </c>
      <c r="C622" s="466">
        <f t="shared" si="31"/>
        <v>147.99</v>
      </c>
      <c r="D622" s="466">
        <f t="shared" si="31"/>
        <v>75.989999999999995</v>
      </c>
      <c r="E622" s="466">
        <f t="shared" si="31"/>
        <v>37.99</v>
      </c>
      <c r="F622" s="466">
        <f t="shared" si="31"/>
        <v>69.989999999999995</v>
      </c>
      <c r="G622" s="466">
        <f t="shared" si="32"/>
        <v>37.99</v>
      </c>
      <c r="H622" s="466" t="str">
        <f t="shared" si="33"/>
        <v>Pooled 900</v>
      </c>
    </row>
    <row r="623" spans="1:8" x14ac:dyDescent="0.25">
      <c r="A623" s="432">
        <v>613</v>
      </c>
      <c r="B623" s="466">
        <f t="shared" si="31"/>
        <v>61.64</v>
      </c>
      <c r="C623" s="466">
        <f t="shared" si="31"/>
        <v>148.24</v>
      </c>
      <c r="D623" s="466">
        <f t="shared" si="31"/>
        <v>76.239999999999995</v>
      </c>
      <c r="E623" s="466">
        <f t="shared" si="31"/>
        <v>37.99</v>
      </c>
      <c r="F623" s="466">
        <f t="shared" si="31"/>
        <v>69.989999999999995</v>
      </c>
      <c r="G623" s="466">
        <f t="shared" si="32"/>
        <v>37.99</v>
      </c>
      <c r="H623" s="466" t="str">
        <f t="shared" si="33"/>
        <v>Pooled 900</v>
      </c>
    </row>
    <row r="624" spans="1:8" x14ac:dyDescent="0.25">
      <c r="A624" s="432">
        <v>614</v>
      </c>
      <c r="B624" s="466">
        <f t="shared" si="31"/>
        <v>61.73</v>
      </c>
      <c r="C624" s="466">
        <f t="shared" si="31"/>
        <v>148.49</v>
      </c>
      <c r="D624" s="466">
        <f t="shared" si="31"/>
        <v>76.489999999999995</v>
      </c>
      <c r="E624" s="466">
        <f t="shared" si="31"/>
        <v>37.99</v>
      </c>
      <c r="F624" s="466">
        <f t="shared" si="31"/>
        <v>69.989999999999995</v>
      </c>
      <c r="G624" s="466">
        <f t="shared" si="32"/>
        <v>37.99</v>
      </c>
      <c r="H624" s="466" t="str">
        <f t="shared" si="33"/>
        <v>Pooled 900</v>
      </c>
    </row>
    <row r="625" spans="1:8" x14ac:dyDescent="0.25">
      <c r="A625" s="432">
        <v>615</v>
      </c>
      <c r="B625" s="466">
        <f t="shared" si="31"/>
        <v>61.82</v>
      </c>
      <c r="C625" s="466">
        <f t="shared" si="31"/>
        <v>148.74</v>
      </c>
      <c r="D625" s="466">
        <f t="shared" si="31"/>
        <v>76.739999999999995</v>
      </c>
      <c r="E625" s="466">
        <f t="shared" si="31"/>
        <v>37.99</v>
      </c>
      <c r="F625" s="466">
        <f t="shared" si="31"/>
        <v>69.989999999999995</v>
      </c>
      <c r="G625" s="466">
        <f t="shared" si="32"/>
        <v>37.99</v>
      </c>
      <c r="H625" s="466" t="str">
        <f t="shared" si="33"/>
        <v>Pooled 900</v>
      </c>
    </row>
    <row r="626" spans="1:8" x14ac:dyDescent="0.25">
      <c r="A626" s="432">
        <v>616</v>
      </c>
      <c r="B626" s="466">
        <f t="shared" si="31"/>
        <v>61.91</v>
      </c>
      <c r="C626" s="466">
        <f t="shared" si="31"/>
        <v>148.99</v>
      </c>
      <c r="D626" s="466">
        <f t="shared" si="31"/>
        <v>76.989999999999995</v>
      </c>
      <c r="E626" s="466">
        <f t="shared" si="31"/>
        <v>37.99</v>
      </c>
      <c r="F626" s="466">
        <f t="shared" si="31"/>
        <v>69.989999999999995</v>
      </c>
      <c r="G626" s="466">
        <f t="shared" si="32"/>
        <v>37.99</v>
      </c>
      <c r="H626" s="466" t="str">
        <f t="shared" si="33"/>
        <v>Pooled 900</v>
      </c>
    </row>
    <row r="627" spans="1:8" x14ac:dyDescent="0.25">
      <c r="A627" s="432">
        <v>617</v>
      </c>
      <c r="B627" s="466">
        <f t="shared" si="31"/>
        <v>62</v>
      </c>
      <c r="C627" s="466">
        <f t="shared" si="31"/>
        <v>149.24</v>
      </c>
      <c r="D627" s="466">
        <f t="shared" si="31"/>
        <v>77.239999999999995</v>
      </c>
      <c r="E627" s="466">
        <f t="shared" si="31"/>
        <v>37.99</v>
      </c>
      <c r="F627" s="466">
        <f t="shared" si="31"/>
        <v>69.989999999999995</v>
      </c>
      <c r="G627" s="466">
        <f t="shared" si="32"/>
        <v>37.99</v>
      </c>
      <c r="H627" s="466" t="str">
        <f t="shared" si="33"/>
        <v>Pooled 900</v>
      </c>
    </row>
    <row r="628" spans="1:8" x14ac:dyDescent="0.25">
      <c r="A628" s="432">
        <v>618</v>
      </c>
      <c r="B628" s="466">
        <f t="shared" si="31"/>
        <v>62.09</v>
      </c>
      <c r="C628" s="466">
        <f t="shared" si="31"/>
        <v>149.49</v>
      </c>
      <c r="D628" s="466">
        <f t="shared" si="31"/>
        <v>77.489999999999995</v>
      </c>
      <c r="E628" s="466">
        <f t="shared" si="31"/>
        <v>37.99</v>
      </c>
      <c r="F628" s="466">
        <f t="shared" si="31"/>
        <v>69.989999999999995</v>
      </c>
      <c r="G628" s="466">
        <f t="shared" si="32"/>
        <v>37.99</v>
      </c>
      <c r="H628" s="466" t="str">
        <f t="shared" si="33"/>
        <v>Pooled 900</v>
      </c>
    </row>
    <row r="629" spans="1:8" x14ac:dyDescent="0.25">
      <c r="A629" s="432">
        <v>619</v>
      </c>
      <c r="B629" s="466">
        <f t="shared" si="31"/>
        <v>62.18</v>
      </c>
      <c r="C629" s="466">
        <f t="shared" si="31"/>
        <v>149.74</v>
      </c>
      <c r="D629" s="466">
        <f t="shared" si="31"/>
        <v>77.739999999999995</v>
      </c>
      <c r="E629" s="466">
        <f t="shared" si="31"/>
        <v>37.99</v>
      </c>
      <c r="F629" s="466">
        <f t="shared" si="31"/>
        <v>69.989999999999995</v>
      </c>
      <c r="G629" s="466">
        <f t="shared" si="32"/>
        <v>37.99</v>
      </c>
      <c r="H629" s="466" t="str">
        <f t="shared" si="33"/>
        <v>Pooled 900</v>
      </c>
    </row>
    <row r="630" spans="1:8" x14ac:dyDescent="0.25">
      <c r="A630" s="432">
        <v>620</v>
      </c>
      <c r="B630" s="466">
        <f t="shared" si="31"/>
        <v>62.27</v>
      </c>
      <c r="C630" s="466">
        <f t="shared" si="31"/>
        <v>149.99</v>
      </c>
      <c r="D630" s="466">
        <f t="shared" si="31"/>
        <v>77.989999999999995</v>
      </c>
      <c r="E630" s="466">
        <f t="shared" si="31"/>
        <v>37.99</v>
      </c>
      <c r="F630" s="466">
        <f t="shared" si="31"/>
        <v>69.989999999999995</v>
      </c>
      <c r="G630" s="466">
        <f t="shared" si="32"/>
        <v>37.99</v>
      </c>
      <c r="H630" s="466" t="str">
        <f t="shared" si="33"/>
        <v>Pooled 900</v>
      </c>
    </row>
    <row r="631" spans="1:8" x14ac:dyDescent="0.25">
      <c r="A631" s="432">
        <v>621</v>
      </c>
      <c r="B631" s="466">
        <f t="shared" si="31"/>
        <v>62.36</v>
      </c>
      <c r="C631" s="466">
        <f t="shared" si="31"/>
        <v>150.24</v>
      </c>
      <c r="D631" s="466">
        <f t="shared" si="31"/>
        <v>78.239999999999995</v>
      </c>
      <c r="E631" s="466">
        <f t="shared" si="31"/>
        <v>37.99</v>
      </c>
      <c r="F631" s="466">
        <f t="shared" si="31"/>
        <v>69.989999999999995</v>
      </c>
      <c r="G631" s="466">
        <f t="shared" si="32"/>
        <v>37.99</v>
      </c>
      <c r="H631" s="466" t="str">
        <f t="shared" si="33"/>
        <v>Pooled 900</v>
      </c>
    </row>
    <row r="632" spans="1:8" x14ac:dyDescent="0.25">
      <c r="A632" s="432">
        <v>622</v>
      </c>
      <c r="B632" s="466">
        <f t="shared" si="31"/>
        <v>62.45</v>
      </c>
      <c r="C632" s="466">
        <f t="shared" si="31"/>
        <v>150.49</v>
      </c>
      <c r="D632" s="466">
        <f t="shared" si="31"/>
        <v>78.489999999999995</v>
      </c>
      <c r="E632" s="466">
        <f t="shared" si="31"/>
        <v>37.99</v>
      </c>
      <c r="F632" s="466">
        <f t="shared" si="31"/>
        <v>69.989999999999995</v>
      </c>
      <c r="G632" s="466">
        <f t="shared" si="32"/>
        <v>37.99</v>
      </c>
      <c r="H632" s="466" t="str">
        <f t="shared" si="33"/>
        <v>Pooled 900</v>
      </c>
    </row>
    <row r="633" spans="1:8" x14ac:dyDescent="0.25">
      <c r="A633" s="432">
        <v>623</v>
      </c>
      <c r="B633" s="466">
        <f t="shared" si="31"/>
        <v>62.54</v>
      </c>
      <c r="C633" s="466">
        <f t="shared" si="31"/>
        <v>150.74</v>
      </c>
      <c r="D633" s="466">
        <f t="shared" si="31"/>
        <v>78.739999999999995</v>
      </c>
      <c r="E633" s="466">
        <f t="shared" si="31"/>
        <v>37.99</v>
      </c>
      <c r="F633" s="466">
        <f t="shared" si="31"/>
        <v>69.989999999999995</v>
      </c>
      <c r="G633" s="466">
        <f t="shared" si="32"/>
        <v>37.99</v>
      </c>
      <c r="H633" s="466" t="str">
        <f t="shared" si="33"/>
        <v>Pooled 900</v>
      </c>
    </row>
    <row r="634" spans="1:8" x14ac:dyDescent="0.25">
      <c r="A634" s="432">
        <v>624</v>
      </c>
      <c r="B634" s="466">
        <f t="shared" si="31"/>
        <v>62.63</v>
      </c>
      <c r="C634" s="466">
        <f t="shared" si="31"/>
        <v>150.99</v>
      </c>
      <c r="D634" s="466">
        <f t="shared" si="31"/>
        <v>78.989999999999995</v>
      </c>
      <c r="E634" s="466">
        <f t="shared" si="31"/>
        <v>37.99</v>
      </c>
      <c r="F634" s="466">
        <f t="shared" si="31"/>
        <v>69.989999999999995</v>
      </c>
      <c r="G634" s="466">
        <f t="shared" si="32"/>
        <v>37.99</v>
      </c>
      <c r="H634" s="466" t="str">
        <f t="shared" si="33"/>
        <v>Pooled 900</v>
      </c>
    </row>
    <row r="635" spans="1:8" x14ac:dyDescent="0.25">
      <c r="A635" s="432">
        <v>625</v>
      </c>
      <c r="B635" s="466">
        <f t="shared" si="31"/>
        <v>62.72</v>
      </c>
      <c r="C635" s="466">
        <f t="shared" si="31"/>
        <v>151.24</v>
      </c>
      <c r="D635" s="466">
        <f t="shared" si="31"/>
        <v>79.239999999999995</v>
      </c>
      <c r="E635" s="466">
        <f t="shared" si="31"/>
        <v>37.99</v>
      </c>
      <c r="F635" s="466">
        <f t="shared" si="31"/>
        <v>69.989999999999995</v>
      </c>
      <c r="G635" s="466">
        <f t="shared" si="32"/>
        <v>37.99</v>
      </c>
      <c r="H635" s="466" t="str">
        <f t="shared" si="33"/>
        <v>Pooled 900</v>
      </c>
    </row>
    <row r="636" spans="1:8" x14ac:dyDescent="0.25">
      <c r="A636" s="432">
        <v>626</v>
      </c>
      <c r="B636" s="466">
        <f t="shared" ref="B636:F686" si="34">ROUND(B$6+IF($A636&gt;B$2,($A636-B$2)*B$7,0),2)</f>
        <v>62.81</v>
      </c>
      <c r="C636" s="466">
        <f t="shared" si="34"/>
        <v>151.49</v>
      </c>
      <c r="D636" s="466">
        <f t="shared" si="34"/>
        <v>79.489999999999995</v>
      </c>
      <c r="E636" s="466">
        <f t="shared" si="34"/>
        <v>37.99</v>
      </c>
      <c r="F636" s="466">
        <f t="shared" si="34"/>
        <v>69.989999999999995</v>
      </c>
      <c r="G636" s="466">
        <f t="shared" si="32"/>
        <v>37.99</v>
      </c>
      <c r="H636" s="466" t="str">
        <f t="shared" si="33"/>
        <v>Pooled 900</v>
      </c>
    </row>
    <row r="637" spans="1:8" x14ac:dyDescent="0.25">
      <c r="A637" s="432">
        <v>627</v>
      </c>
      <c r="B637" s="466">
        <f t="shared" si="34"/>
        <v>62.9</v>
      </c>
      <c r="C637" s="466">
        <f t="shared" si="34"/>
        <v>151.74</v>
      </c>
      <c r="D637" s="466">
        <f t="shared" si="34"/>
        <v>79.739999999999995</v>
      </c>
      <c r="E637" s="466">
        <f t="shared" si="34"/>
        <v>37.99</v>
      </c>
      <c r="F637" s="466">
        <f t="shared" si="34"/>
        <v>69.989999999999995</v>
      </c>
      <c r="G637" s="466">
        <f t="shared" si="32"/>
        <v>37.99</v>
      </c>
      <c r="H637" s="466" t="str">
        <f t="shared" si="33"/>
        <v>Pooled 900</v>
      </c>
    </row>
    <row r="638" spans="1:8" x14ac:dyDescent="0.25">
      <c r="A638" s="432">
        <v>628</v>
      </c>
      <c r="B638" s="466">
        <f t="shared" si="34"/>
        <v>62.99</v>
      </c>
      <c r="C638" s="466">
        <f t="shared" si="34"/>
        <v>151.99</v>
      </c>
      <c r="D638" s="466">
        <f t="shared" si="34"/>
        <v>79.989999999999995</v>
      </c>
      <c r="E638" s="466">
        <f t="shared" si="34"/>
        <v>37.99</v>
      </c>
      <c r="F638" s="466">
        <f t="shared" si="34"/>
        <v>69.989999999999995</v>
      </c>
      <c r="G638" s="466">
        <f t="shared" si="32"/>
        <v>37.99</v>
      </c>
      <c r="H638" s="466" t="str">
        <f t="shared" si="33"/>
        <v>Pooled 900</v>
      </c>
    </row>
    <row r="639" spans="1:8" x14ac:dyDescent="0.25">
      <c r="A639" s="432">
        <v>629</v>
      </c>
      <c r="B639" s="466">
        <f t="shared" si="34"/>
        <v>63.08</v>
      </c>
      <c r="C639" s="466">
        <f t="shared" si="34"/>
        <v>152.24</v>
      </c>
      <c r="D639" s="466">
        <f t="shared" si="34"/>
        <v>80.239999999999995</v>
      </c>
      <c r="E639" s="466">
        <f t="shared" si="34"/>
        <v>37.99</v>
      </c>
      <c r="F639" s="466">
        <f t="shared" si="34"/>
        <v>69.989999999999995</v>
      </c>
      <c r="G639" s="466">
        <f t="shared" si="32"/>
        <v>37.99</v>
      </c>
      <c r="H639" s="466" t="str">
        <f t="shared" si="33"/>
        <v>Pooled 900</v>
      </c>
    </row>
    <row r="640" spans="1:8" x14ac:dyDescent="0.25">
      <c r="A640" s="432">
        <v>630</v>
      </c>
      <c r="B640" s="466">
        <f t="shared" si="34"/>
        <v>63.17</v>
      </c>
      <c r="C640" s="466">
        <f t="shared" si="34"/>
        <v>152.49</v>
      </c>
      <c r="D640" s="466">
        <f t="shared" si="34"/>
        <v>80.489999999999995</v>
      </c>
      <c r="E640" s="466">
        <f t="shared" si="34"/>
        <v>37.99</v>
      </c>
      <c r="F640" s="466">
        <f t="shared" si="34"/>
        <v>69.989999999999995</v>
      </c>
      <c r="G640" s="466">
        <f t="shared" si="32"/>
        <v>37.99</v>
      </c>
      <c r="H640" s="466" t="str">
        <f t="shared" si="33"/>
        <v>Pooled 900</v>
      </c>
    </row>
    <row r="641" spans="1:8" x14ac:dyDescent="0.25">
      <c r="A641" s="432">
        <v>631</v>
      </c>
      <c r="B641" s="466">
        <f t="shared" si="34"/>
        <v>63.26</v>
      </c>
      <c r="C641" s="466">
        <f t="shared" si="34"/>
        <v>152.74</v>
      </c>
      <c r="D641" s="466">
        <f t="shared" si="34"/>
        <v>80.739999999999995</v>
      </c>
      <c r="E641" s="466">
        <f t="shared" si="34"/>
        <v>37.99</v>
      </c>
      <c r="F641" s="466">
        <f t="shared" si="34"/>
        <v>69.989999999999995</v>
      </c>
      <c r="G641" s="466">
        <f t="shared" si="32"/>
        <v>37.99</v>
      </c>
      <c r="H641" s="466" t="str">
        <f t="shared" si="33"/>
        <v>Pooled 900</v>
      </c>
    </row>
    <row r="642" spans="1:8" x14ac:dyDescent="0.25">
      <c r="A642" s="432">
        <v>632</v>
      </c>
      <c r="B642" s="466">
        <f t="shared" si="34"/>
        <v>63.35</v>
      </c>
      <c r="C642" s="466">
        <f t="shared" si="34"/>
        <v>152.99</v>
      </c>
      <c r="D642" s="466">
        <f t="shared" si="34"/>
        <v>80.989999999999995</v>
      </c>
      <c r="E642" s="466">
        <f t="shared" si="34"/>
        <v>37.99</v>
      </c>
      <c r="F642" s="466">
        <f t="shared" si="34"/>
        <v>69.989999999999995</v>
      </c>
      <c r="G642" s="466">
        <f t="shared" si="32"/>
        <v>37.99</v>
      </c>
      <c r="H642" s="466" t="str">
        <f t="shared" si="33"/>
        <v>Pooled 900</v>
      </c>
    </row>
    <row r="643" spans="1:8" x14ac:dyDescent="0.25">
      <c r="A643" s="432">
        <v>633</v>
      </c>
      <c r="B643" s="466">
        <f t="shared" si="34"/>
        <v>63.44</v>
      </c>
      <c r="C643" s="466">
        <f t="shared" si="34"/>
        <v>153.24</v>
      </c>
      <c r="D643" s="466">
        <f t="shared" si="34"/>
        <v>81.239999999999995</v>
      </c>
      <c r="E643" s="466">
        <f t="shared" si="34"/>
        <v>37.99</v>
      </c>
      <c r="F643" s="466">
        <f t="shared" si="34"/>
        <v>69.989999999999995</v>
      </c>
      <c r="G643" s="466">
        <f t="shared" si="32"/>
        <v>37.99</v>
      </c>
      <c r="H643" s="466" t="str">
        <f t="shared" si="33"/>
        <v>Pooled 900</v>
      </c>
    </row>
    <row r="644" spans="1:8" x14ac:dyDescent="0.25">
      <c r="A644" s="432">
        <v>634</v>
      </c>
      <c r="B644" s="466">
        <f t="shared" si="34"/>
        <v>63.53</v>
      </c>
      <c r="C644" s="466">
        <f t="shared" si="34"/>
        <v>153.49</v>
      </c>
      <c r="D644" s="466">
        <f t="shared" si="34"/>
        <v>81.489999999999995</v>
      </c>
      <c r="E644" s="466">
        <f t="shared" si="34"/>
        <v>37.99</v>
      </c>
      <c r="F644" s="466">
        <f t="shared" si="34"/>
        <v>69.989999999999995</v>
      </c>
      <c r="G644" s="466">
        <f t="shared" si="32"/>
        <v>37.99</v>
      </c>
      <c r="H644" s="466" t="str">
        <f t="shared" si="33"/>
        <v>Pooled 900</v>
      </c>
    </row>
    <row r="645" spans="1:8" x14ac:dyDescent="0.25">
      <c r="A645" s="432">
        <v>635</v>
      </c>
      <c r="B645" s="466">
        <f t="shared" si="34"/>
        <v>63.62</v>
      </c>
      <c r="C645" s="466">
        <f t="shared" si="34"/>
        <v>153.74</v>
      </c>
      <c r="D645" s="466">
        <f t="shared" si="34"/>
        <v>81.739999999999995</v>
      </c>
      <c r="E645" s="466">
        <f t="shared" si="34"/>
        <v>37.99</v>
      </c>
      <c r="F645" s="466">
        <f t="shared" si="34"/>
        <v>69.989999999999995</v>
      </c>
      <c r="G645" s="466">
        <f t="shared" si="32"/>
        <v>37.99</v>
      </c>
      <c r="H645" s="466" t="str">
        <f t="shared" si="33"/>
        <v>Pooled 900</v>
      </c>
    </row>
    <row r="646" spans="1:8" x14ac:dyDescent="0.25">
      <c r="A646" s="432">
        <v>636</v>
      </c>
      <c r="B646" s="466">
        <f t="shared" si="34"/>
        <v>63.71</v>
      </c>
      <c r="C646" s="466">
        <f t="shared" si="34"/>
        <v>153.99</v>
      </c>
      <c r="D646" s="466">
        <f t="shared" si="34"/>
        <v>81.99</v>
      </c>
      <c r="E646" s="466">
        <f t="shared" si="34"/>
        <v>37.99</v>
      </c>
      <c r="F646" s="466">
        <f t="shared" si="34"/>
        <v>69.989999999999995</v>
      </c>
      <c r="G646" s="466">
        <f t="shared" si="32"/>
        <v>37.99</v>
      </c>
      <c r="H646" s="466" t="str">
        <f t="shared" si="33"/>
        <v>Pooled 900</v>
      </c>
    </row>
    <row r="647" spans="1:8" x14ac:dyDescent="0.25">
      <c r="A647" s="432">
        <v>637</v>
      </c>
      <c r="B647" s="466">
        <f t="shared" si="34"/>
        <v>63.8</v>
      </c>
      <c r="C647" s="466">
        <f t="shared" si="34"/>
        <v>154.24</v>
      </c>
      <c r="D647" s="466">
        <f t="shared" si="34"/>
        <v>82.24</v>
      </c>
      <c r="E647" s="466">
        <f t="shared" si="34"/>
        <v>37.99</v>
      </c>
      <c r="F647" s="466">
        <f t="shared" si="34"/>
        <v>69.989999999999995</v>
      </c>
      <c r="G647" s="466">
        <f t="shared" si="32"/>
        <v>37.99</v>
      </c>
      <c r="H647" s="466" t="str">
        <f t="shared" si="33"/>
        <v>Pooled 900</v>
      </c>
    </row>
    <row r="648" spans="1:8" x14ac:dyDescent="0.25">
      <c r="A648" s="432">
        <v>638</v>
      </c>
      <c r="B648" s="466">
        <f t="shared" si="34"/>
        <v>63.89</v>
      </c>
      <c r="C648" s="466">
        <f t="shared" si="34"/>
        <v>154.49</v>
      </c>
      <c r="D648" s="466">
        <f t="shared" si="34"/>
        <v>82.49</v>
      </c>
      <c r="E648" s="466">
        <f t="shared" si="34"/>
        <v>37.99</v>
      </c>
      <c r="F648" s="466">
        <f t="shared" si="34"/>
        <v>69.989999999999995</v>
      </c>
      <c r="G648" s="466">
        <f t="shared" si="32"/>
        <v>37.99</v>
      </c>
      <c r="H648" s="466" t="str">
        <f t="shared" si="33"/>
        <v>Pooled 900</v>
      </c>
    </row>
    <row r="649" spans="1:8" x14ac:dyDescent="0.25">
      <c r="A649" s="432">
        <v>639</v>
      </c>
      <c r="B649" s="466">
        <f t="shared" si="34"/>
        <v>63.98</v>
      </c>
      <c r="C649" s="466">
        <f t="shared" si="34"/>
        <v>154.74</v>
      </c>
      <c r="D649" s="466">
        <f t="shared" si="34"/>
        <v>82.74</v>
      </c>
      <c r="E649" s="466">
        <f t="shared" si="34"/>
        <v>37.99</v>
      </c>
      <c r="F649" s="466">
        <f t="shared" si="34"/>
        <v>69.989999999999995</v>
      </c>
      <c r="G649" s="466">
        <f t="shared" si="32"/>
        <v>37.99</v>
      </c>
      <c r="H649" s="466" t="str">
        <f t="shared" si="33"/>
        <v>Pooled 900</v>
      </c>
    </row>
    <row r="650" spans="1:8" x14ac:dyDescent="0.25">
      <c r="A650" s="432">
        <v>640</v>
      </c>
      <c r="B650" s="466">
        <f t="shared" si="34"/>
        <v>64.069999999999993</v>
      </c>
      <c r="C650" s="466">
        <f t="shared" si="34"/>
        <v>154.99</v>
      </c>
      <c r="D650" s="466">
        <f t="shared" si="34"/>
        <v>82.99</v>
      </c>
      <c r="E650" s="466">
        <f t="shared" si="34"/>
        <v>37.99</v>
      </c>
      <c r="F650" s="466">
        <f t="shared" si="34"/>
        <v>69.989999999999995</v>
      </c>
      <c r="G650" s="466">
        <f t="shared" si="32"/>
        <v>37.99</v>
      </c>
      <c r="H650" s="466" t="str">
        <f t="shared" si="33"/>
        <v>Pooled 900</v>
      </c>
    </row>
    <row r="651" spans="1:8" x14ac:dyDescent="0.25">
      <c r="A651" s="432">
        <v>641</v>
      </c>
      <c r="B651" s="466">
        <f t="shared" si="34"/>
        <v>64.16</v>
      </c>
      <c r="C651" s="466">
        <f t="shared" si="34"/>
        <v>155.24</v>
      </c>
      <c r="D651" s="466">
        <f t="shared" si="34"/>
        <v>83.24</v>
      </c>
      <c r="E651" s="466">
        <f t="shared" si="34"/>
        <v>37.99</v>
      </c>
      <c r="F651" s="466">
        <f t="shared" si="34"/>
        <v>69.989999999999995</v>
      </c>
      <c r="G651" s="466">
        <f t="shared" si="32"/>
        <v>37.99</v>
      </c>
      <c r="H651" s="466" t="str">
        <f t="shared" si="33"/>
        <v>Pooled 900</v>
      </c>
    </row>
    <row r="652" spans="1:8" x14ac:dyDescent="0.25">
      <c r="A652" s="432">
        <v>642</v>
      </c>
      <c r="B652" s="466">
        <f t="shared" si="34"/>
        <v>64.25</v>
      </c>
      <c r="C652" s="466">
        <f t="shared" si="34"/>
        <v>155.49</v>
      </c>
      <c r="D652" s="466">
        <f t="shared" si="34"/>
        <v>83.49</v>
      </c>
      <c r="E652" s="466">
        <f t="shared" si="34"/>
        <v>37.99</v>
      </c>
      <c r="F652" s="466">
        <f t="shared" si="34"/>
        <v>69.989999999999995</v>
      </c>
      <c r="G652" s="466">
        <f t="shared" ref="G652:G715" si="35">MIN(B652:F652)</f>
        <v>37.99</v>
      </c>
      <c r="H652" s="466" t="str">
        <f t="shared" ref="H652:H715" si="36">IF(G652=F652,"Unlimited",IF(G652=E652,"Pooled 900",IF(G652=D652,"Pooled 400",IF(G652=C652,"Pooled 100",IF(G652=B652,"Metered","")))))</f>
        <v>Pooled 900</v>
      </c>
    </row>
    <row r="653" spans="1:8" x14ac:dyDescent="0.25">
      <c r="A653" s="432">
        <v>643</v>
      </c>
      <c r="B653" s="466">
        <f t="shared" si="34"/>
        <v>64.34</v>
      </c>
      <c r="C653" s="466">
        <f t="shared" si="34"/>
        <v>155.74</v>
      </c>
      <c r="D653" s="466">
        <f t="shared" si="34"/>
        <v>83.74</v>
      </c>
      <c r="E653" s="466">
        <f t="shared" si="34"/>
        <v>37.99</v>
      </c>
      <c r="F653" s="466">
        <f t="shared" si="34"/>
        <v>69.989999999999995</v>
      </c>
      <c r="G653" s="466">
        <f t="shared" si="35"/>
        <v>37.99</v>
      </c>
      <c r="H653" s="466" t="str">
        <f t="shared" si="36"/>
        <v>Pooled 900</v>
      </c>
    </row>
    <row r="654" spans="1:8" x14ac:dyDescent="0.25">
      <c r="A654" s="432">
        <v>644</v>
      </c>
      <c r="B654" s="466">
        <f t="shared" si="34"/>
        <v>64.430000000000007</v>
      </c>
      <c r="C654" s="466">
        <f t="shared" si="34"/>
        <v>155.99</v>
      </c>
      <c r="D654" s="466">
        <f t="shared" si="34"/>
        <v>83.99</v>
      </c>
      <c r="E654" s="466">
        <f t="shared" si="34"/>
        <v>37.99</v>
      </c>
      <c r="F654" s="466">
        <f t="shared" si="34"/>
        <v>69.989999999999995</v>
      </c>
      <c r="G654" s="466">
        <f t="shared" si="35"/>
        <v>37.99</v>
      </c>
      <c r="H654" s="466" t="str">
        <f t="shared" si="36"/>
        <v>Pooled 900</v>
      </c>
    </row>
    <row r="655" spans="1:8" x14ac:dyDescent="0.25">
      <c r="A655" s="432">
        <v>645</v>
      </c>
      <c r="B655" s="466">
        <f t="shared" si="34"/>
        <v>64.52</v>
      </c>
      <c r="C655" s="466">
        <f t="shared" si="34"/>
        <v>156.24</v>
      </c>
      <c r="D655" s="466">
        <f t="shared" si="34"/>
        <v>84.24</v>
      </c>
      <c r="E655" s="466">
        <f t="shared" si="34"/>
        <v>37.99</v>
      </c>
      <c r="F655" s="466">
        <f t="shared" si="34"/>
        <v>69.989999999999995</v>
      </c>
      <c r="G655" s="466">
        <f t="shared" si="35"/>
        <v>37.99</v>
      </c>
      <c r="H655" s="466" t="str">
        <f t="shared" si="36"/>
        <v>Pooled 900</v>
      </c>
    </row>
    <row r="656" spans="1:8" x14ac:dyDescent="0.25">
      <c r="A656" s="432">
        <v>646</v>
      </c>
      <c r="B656" s="466">
        <f t="shared" si="34"/>
        <v>64.61</v>
      </c>
      <c r="C656" s="466">
        <f t="shared" si="34"/>
        <v>156.49</v>
      </c>
      <c r="D656" s="466">
        <f t="shared" si="34"/>
        <v>84.49</v>
      </c>
      <c r="E656" s="466">
        <f t="shared" si="34"/>
        <v>37.99</v>
      </c>
      <c r="F656" s="466">
        <f t="shared" si="34"/>
        <v>69.989999999999995</v>
      </c>
      <c r="G656" s="466">
        <f t="shared" si="35"/>
        <v>37.99</v>
      </c>
      <c r="H656" s="466" t="str">
        <f t="shared" si="36"/>
        <v>Pooled 900</v>
      </c>
    </row>
    <row r="657" spans="1:8" x14ac:dyDescent="0.25">
      <c r="A657" s="432">
        <v>647</v>
      </c>
      <c r="B657" s="466">
        <f t="shared" si="34"/>
        <v>64.7</v>
      </c>
      <c r="C657" s="466">
        <f t="shared" si="34"/>
        <v>156.74</v>
      </c>
      <c r="D657" s="466">
        <f t="shared" si="34"/>
        <v>84.74</v>
      </c>
      <c r="E657" s="466">
        <f t="shared" si="34"/>
        <v>37.99</v>
      </c>
      <c r="F657" s="466">
        <f t="shared" si="34"/>
        <v>69.989999999999995</v>
      </c>
      <c r="G657" s="466">
        <f t="shared" si="35"/>
        <v>37.99</v>
      </c>
      <c r="H657" s="466" t="str">
        <f t="shared" si="36"/>
        <v>Pooled 900</v>
      </c>
    </row>
    <row r="658" spans="1:8" x14ac:dyDescent="0.25">
      <c r="A658" s="432">
        <v>648</v>
      </c>
      <c r="B658" s="466">
        <f t="shared" si="34"/>
        <v>64.790000000000006</v>
      </c>
      <c r="C658" s="466">
        <f t="shared" si="34"/>
        <v>156.99</v>
      </c>
      <c r="D658" s="466">
        <f t="shared" si="34"/>
        <v>84.99</v>
      </c>
      <c r="E658" s="466">
        <f t="shared" si="34"/>
        <v>37.99</v>
      </c>
      <c r="F658" s="466">
        <f t="shared" si="34"/>
        <v>69.989999999999995</v>
      </c>
      <c r="G658" s="466">
        <f t="shared" si="35"/>
        <v>37.99</v>
      </c>
      <c r="H658" s="466" t="str">
        <f t="shared" si="36"/>
        <v>Pooled 900</v>
      </c>
    </row>
    <row r="659" spans="1:8" x14ac:dyDescent="0.25">
      <c r="A659" s="432">
        <v>649</v>
      </c>
      <c r="B659" s="466">
        <f t="shared" si="34"/>
        <v>64.88</v>
      </c>
      <c r="C659" s="466">
        <f t="shared" si="34"/>
        <v>157.24</v>
      </c>
      <c r="D659" s="466">
        <f t="shared" si="34"/>
        <v>85.24</v>
      </c>
      <c r="E659" s="466">
        <f t="shared" si="34"/>
        <v>37.99</v>
      </c>
      <c r="F659" s="466">
        <f t="shared" si="34"/>
        <v>69.989999999999995</v>
      </c>
      <c r="G659" s="466">
        <f t="shared" si="35"/>
        <v>37.99</v>
      </c>
      <c r="H659" s="466" t="str">
        <f t="shared" si="36"/>
        <v>Pooled 900</v>
      </c>
    </row>
    <row r="660" spans="1:8" x14ac:dyDescent="0.25">
      <c r="A660" s="432">
        <v>650</v>
      </c>
      <c r="B660" s="466">
        <f t="shared" si="34"/>
        <v>64.97</v>
      </c>
      <c r="C660" s="466">
        <f t="shared" si="34"/>
        <v>157.49</v>
      </c>
      <c r="D660" s="466">
        <f t="shared" si="34"/>
        <v>85.49</v>
      </c>
      <c r="E660" s="466">
        <f t="shared" si="34"/>
        <v>37.99</v>
      </c>
      <c r="F660" s="466">
        <f t="shared" si="34"/>
        <v>69.989999999999995</v>
      </c>
      <c r="G660" s="466">
        <f t="shared" si="35"/>
        <v>37.99</v>
      </c>
      <c r="H660" s="466" t="str">
        <f t="shared" si="36"/>
        <v>Pooled 900</v>
      </c>
    </row>
    <row r="661" spans="1:8" x14ac:dyDescent="0.25">
      <c r="A661" s="432">
        <v>651</v>
      </c>
      <c r="B661" s="466">
        <f t="shared" si="34"/>
        <v>65.06</v>
      </c>
      <c r="C661" s="466">
        <f t="shared" si="34"/>
        <v>157.74</v>
      </c>
      <c r="D661" s="466">
        <f t="shared" si="34"/>
        <v>85.74</v>
      </c>
      <c r="E661" s="466">
        <f t="shared" si="34"/>
        <v>37.99</v>
      </c>
      <c r="F661" s="466">
        <f t="shared" si="34"/>
        <v>69.989999999999995</v>
      </c>
      <c r="G661" s="466">
        <f t="shared" si="35"/>
        <v>37.99</v>
      </c>
      <c r="H661" s="466" t="str">
        <f t="shared" si="36"/>
        <v>Pooled 900</v>
      </c>
    </row>
    <row r="662" spans="1:8" x14ac:dyDescent="0.25">
      <c r="A662" s="432">
        <v>652</v>
      </c>
      <c r="B662" s="466">
        <f t="shared" si="34"/>
        <v>65.150000000000006</v>
      </c>
      <c r="C662" s="466">
        <f t="shared" si="34"/>
        <v>157.99</v>
      </c>
      <c r="D662" s="466">
        <f t="shared" si="34"/>
        <v>85.99</v>
      </c>
      <c r="E662" s="466">
        <f t="shared" si="34"/>
        <v>37.99</v>
      </c>
      <c r="F662" s="466">
        <f t="shared" si="34"/>
        <v>69.989999999999995</v>
      </c>
      <c r="G662" s="466">
        <f t="shared" si="35"/>
        <v>37.99</v>
      </c>
      <c r="H662" s="466" t="str">
        <f t="shared" si="36"/>
        <v>Pooled 900</v>
      </c>
    </row>
    <row r="663" spans="1:8" x14ac:dyDescent="0.25">
      <c r="A663" s="432">
        <v>653</v>
      </c>
      <c r="B663" s="466">
        <f t="shared" si="34"/>
        <v>65.239999999999995</v>
      </c>
      <c r="C663" s="466">
        <f t="shared" si="34"/>
        <v>158.24</v>
      </c>
      <c r="D663" s="466">
        <f t="shared" si="34"/>
        <v>86.24</v>
      </c>
      <c r="E663" s="466">
        <f t="shared" si="34"/>
        <v>37.99</v>
      </c>
      <c r="F663" s="466">
        <f t="shared" si="34"/>
        <v>69.989999999999995</v>
      </c>
      <c r="G663" s="466">
        <f t="shared" si="35"/>
        <v>37.99</v>
      </c>
      <c r="H663" s="466" t="str">
        <f t="shared" si="36"/>
        <v>Pooled 900</v>
      </c>
    </row>
    <row r="664" spans="1:8" x14ac:dyDescent="0.25">
      <c r="A664" s="432">
        <v>654</v>
      </c>
      <c r="B664" s="466">
        <f t="shared" si="34"/>
        <v>65.33</v>
      </c>
      <c r="C664" s="466">
        <f t="shared" si="34"/>
        <v>158.49</v>
      </c>
      <c r="D664" s="466">
        <f t="shared" si="34"/>
        <v>86.49</v>
      </c>
      <c r="E664" s="466">
        <f t="shared" si="34"/>
        <v>37.99</v>
      </c>
      <c r="F664" s="466">
        <f t="shared" si="34"/>
        <v>69.989999999999995</v>
      </c>
      <c r="G664" s="466">
        <f t="shared" si="35"/>
        <v>37.99</v>
      </c>
      <c r="H664" s="466" t="str">
        <f t="shared" si="36"/>
        <v>Pooled 900</v>
      </c>
    </row>
    <row r="665" spans="1:8" x14ac:dyDescent="0.25">
      <c r="A665" s="432">
        <v>655</v>
      </c>
      <c r="B665" s="466">
        <f t="shared" si="34"/>
        <v>65.42</v>
      </c>
      <c r="C665" s="466">
        <f t="shared" si="34"/>
        <v>158.74</v>
      </c>
      <c r="D665" s="466">
        <f t="shared" si="34"/>
        <v>86.74</v>
      </c>
      <c r="E665" s="466">
        <f t="shared" si="34"/>
        <v>37.99</v>
      </c>
      <c r="F665" s="466">
        <f t="shared" si="34"/>
        <v>69.989999999999995</v>
      </c>
      <c r="G665" s="466">
        <f t="shared" si="35"/>
        <v>37.99</v>
      </c>
      <c r="H665" s="466" t="str">
        <f t="shared" si="36"/>
        <v>Pooled 900</v>
      </c>
    </row>
    <row r="666" spans="1:8" x14ac:dyDescent="0.25">
      <c r="A666" s="432">
        <v>656</v>
      </c>
      <c r="B666" s="466">
        <f t="shared" si="34"/>
        <v>65.510000000000005</v>
      </c>
      <c r="C666" s="466">
        <f t="shared" si="34"/>
        <v>158.99</v>
      </c>
      <c r="D666" s="466">
        <f t="shared" si="34"/>
        <v>86.99</v>
      </c>
      <c r="E666" s="466">
        <f t="shared" si="34"/>
        <v>37.99</v>
      </c>
      <c r="F666" s="466">
        <f t="shared" si="34"/>
        <v>69.989999999999995</v>
      </c>
      <c r="G666" s="466">
        <f t="shared" si="35"/>
        <v>37.99</v>
      </c>
      <c r="H666" s="466" t="str">
        <f t="shared" si="36"/>
        <v>Pooled 900</v>
      </c>
    </row>
    <row r="667" spans="1:8" x14ac:dyDescent="0.25">
      <c r="A667" s="432">
        <v>657</v>
      </c>
      <c r="B667" s="466">
        <f t="shared" si="34"/>
        <v>65.599999999999994</v>
      </c>
      <c r="C667" s="466">
        <f t="shared" si="34"/>
        <v>159.24</v>
      </c>
      <c r="D667" s="466">
        <f t="shared" si="34"/>
        <v>87.24</v>
      </c>
      <c r="E667" s="466">
        <f t="shared" si="34"/>
        <v>37.99</v>
      </c>
      <c r="F667" s="466">
        <f t="shared" si="34"/>
        <v>69.989999999999995</v>
      </c>
      <c r="G667" s="466">
        <f t="shared" si="35"/>
        <v>37.99</v>
      </c>
      <c r="H667" s="466" t="str">
        <f t="shared" si="36"/>
        <v>Pooled 900</v>
      </c>
    </row>
    <row r="668" spans="1:8" x14ac:dyDescent="0.25">
      <c r="A668" s="432">
        <v>658</v>
      </c>
      <c r="B668" s="466">
        <f t="shared" si="34"/>
        <v>65.69</v>
      </c>
      <c r="C668" s="466">
        <f t="shared" si="34"/>
        <v>159.49</v>
      </c>
      <c r="D668" s="466">
        <f t="shared" si="34"/>
        <v>87.49</v>
      </c>
      <c r="E668" s="466">
        <f t="shared" si="34"/>
        <v>37.99</v>
      </c>
      <c r="F668" s="466">
        <f t="shared" si="34"/>
        <v>69.989999999999995</v>
      </c>
      <c r="G668" s="466">
        <f t="shared" si="35"/>
        <v>37.99</v>
      </c>
      <c r="H668" s="466" t="str">
        <f t="shared" si="36"/>
        <v>Pooled 900</v>
      </c>
    </row>
    <row r="669" spans="1:8" x14ac:dyDescent="0.25">
      <c r="A669" s="432">
        <v>659</v>
      </c>
      <c r="B669" s="466">
        <f t="shared" si="34"/>
        <v>65.78</v>
      </c>
      <c r="C669" s="466">
        <f t="shared" si="34"/>
        <v>159.74</v>
      </c>
      <c r="D669" s="466">
        <f t="shared" si="34"/>
        <v>87.74</v>
      </c>
      <c r="E669" s="466">
        <f t="shared" si="34"/>
        <v>37.99</v>
      </c>
      <c r="F669" s="466">
        <f t="shared" si="34"/>
        <v>69.989999999999995</v>
      </c>
      <c r="G669" s="466">
        <f t="shared" si="35"/>
        <v>37.99</v>
      </c>
      <c r="H669" s="466" t="str">
        <f t="shared" si="36"/>
        <v>Pooled 900</v>
      </c>
    </row>
    <row r="670" spans="1:8" x14ac:dyDescent="0.25">
      <c r="A670" s="432">
        <v>660</v>
      </c>
      <c r="B670" s="466">
        <f t="shared" si="34"/>
        <v>65.87</v>
      </c>
      <c r="C670" s="466">
        <f t="shared" si="34"/>
        <v>159.99</v>
      </c>
      <c r="D670" s="466">
        <f t="shared" si="34"/>
        <v>87.99</v>
      </c>
      <c r="E670" s="466">
        <f t="shared" si="34"/>
        <v>37.99</v>
      </c>
      <c r="F670" s="466">
        <f t="shared" si="34"/>
        <v>69.989999999999995</v>
      </c>
      <c r="G670" s="466">
        <f t="shared" si="35"/>
        <v>37.99</v>
      </c>
      <c r="H670" s="466" t="str">
        <f t="shared" si="36"/>
        <v>Pooled 900</v>
      </c>
    </row>
    <row r="671" spans="1:8" x14ac:dyDescent="0.25">
      <c r="A671" s="432">
        <v>661</v>
      </c>
      <c r="B671" s="466">
        <f t="shared" si="34"/>
        <v>65.959999999999994</v>
      </c>
      <c r="C671" s="466">
        <f t="shared" si="34"/>
        <v>160.24</v>
      </c>
      <c r="D671" s="466">
        <f t="shared" si="34"/>
        <v>88.24</v>
      </c>
      <c r="E671" s="466">
        <f t="shared" si="34"/>
        <v>37.99</v>
      </c>
      <c r="F671" s="466">
        <f t="shared" si="34"/>
        <v>69.989999999999995</v>
      </c>
      <c r="G671" s="466">
        <f t="shared" si="35"/>
        <v>37.99</v>
      </c>
      <c r="H671" s="466" t="str">
        <f t="shared" si="36"/>
        <v>Pooled 900</v>
      </c>
    </row>
    <row r="672" spans="1:8" x14ac:dyDescent="0.25">
      <c r="A672" s="432">
        <v>662</v>
      </c>
      <c r="B672" s="466">
        <f t="shared" si="34"/>
        <v>66.05</v>
      </c>
      <c r="C672" s="466">
        <f t="shared" si="34"/>
        <v>160.49</v>
      </c>
      <c r="D672" s="466">
        <f t="shared" si="34"/>
        <v>88.49</v>
      </c>
      <c r="E672" s="466">
        <f t="shared" si="34"/>
        <v>37.99</v>
      </c>
      <c r="F672" s="466">
        <f t="shared" si="34"/>
        <v>69.989999999999995</v>
      </c>
      <c r="G672" s="466">
        <f t="shared" si="35"/>
        <v>37.99</v>
      </c>
      <c r="H672" s="466" t="str">
        <f t="shared" si="36"/>
        <v>Pooled 900</v>
      </c>
    </row>
    <row r="673" spans="1:8" x14ac:dyDescent="0.25">
      <c r="A673" s="432">
        <v>663</v>
      </c>
      <c r="B673" s="466">
        <f t="shared" si="34"/>
        <v>66.14</v>
      </c>
      <c r="C673" s="466">
        <f t="shared" si="34"/>
        <v>160.74</v>
      </c>
      <c r="D673" s="466">
        <f t="shared" si="34"/>
        <v>88.74</v>
      </c>
      <c r="E673" s="466">
        <f t="shared" si="34"/>
        <v>37.99</v>
      </c>
      <c r="F673" s="466">
        <f t="shared" si="34"/>
        <v>69.989999999999995</v>
      </c>
      <c r="G673" s="466">
        <f t="shared" si="35"/>
        <v>37.99</v>
      </c>
      <c r="H673" s="466" t="str">
        <f t="shared" si="36"/>
        <v>Pooled 900</v>
      </c>
    </row>
    <row r="674" spans="1:8" x14ac:dyDescent="0.25">
      <c r="A674" s="432">
        <v>664</v>
      </c>
      <c r="B674" s="466">
        <f t="shared" si="34"/>
        <v>66.23</v>
      </c>
      <c r="C674" s="466">
        <f t="shared" si="34"/>
        <v>160.99</v>
      </c>
      <c r="D674" s="466">
        <f t="shared" si="34"/>
        <v>88.99</v>
      </c>
      <c r="E674" s="466">
        <f t="shared" si="34"/>
        <v>37.99</v>
      </c>
      <c r="F674" s="466">
        <f t="shared" si="34"/>
        <v>69.989999999999995</v>
      </c>
      <c r="G674" s="466">
        <f t="shared" si="35"/>
        <v>37.99</v>
      </c>
      <c r="H674" s="466" t="str">
        <f t="shared" si="36"/>
        <v>Pooled 900</v>
      </c>
    </row>
    <row r="675" spans="1:8" x14ac:dyDescent="0.25">
      <c r="A675" s="432">
        <v>665</v>
      </c>
      <c r="B675" s="466">
        <f t="shared" si="34"/>
        <v>66.319999999999993</v>
      </c>
      <c r="C675" s="466">
        <f t="shared" si="34"/>
        <v>161.24</v>
      </c>
      <c r="D675" s="466">
        <f t="shared" si="34"/>
        <v>89.24</v>
      </c>
      <c r="E675" s="466">
        <f t="shared" si="34"/>
        <v>37.99</v>
      </c>
      <c r="F675" s="466">
        <f t="shared" si="34"/>
        <v>69.989999999999995</v>
      </c>
      <c r="G675" s="466">
        <f t="shared" si="35"/>
        <v>37.99</v>
      </c>
      <c r="H675" s="466" t="str">
        <f t="shared" si="36"/>
        <v>Pooled 900</v>
      </c>
    </row>
    <row r="676" spans="1:8" x14ac:dyDescent="0.25">
      <c r="A676" s="432">
        <v>666</v>
      </c>
      <c r="B676" s="466">
        <f t="shared" si="34"/>
        <v>66.41</v>
      </c>
      <c r="C676" s="466">
        <f t="shared" si="34"/>
        <v>161.49</v>
      </c>
      <c r="D676" s="466">
        <f t="shared" si="34"/>
        <v>89.49</v>
      </c>
      <c r="E676" s="466">
        <f t="shared" si="34"/>
        <v>37.99</v>
      </c>
      <c r="F676" s="466">
        <f t="shared" si="34"/>
        <v>69.989999999999995</v>
      </c>
      <c r="G676" s="466">
        <f t="shared" si="35"/>
        <v>37.99</v>
      </c>
      <c r="H676" s="466" t="str">
        <f t="shared" si="36"/>
        <v>Pooled 900</v>
      </c>
    </row>
    <row r="677" spans="1:8" x14ac:dyDescent="0.25">
      <c r="A677" s="432">
        <v>667</v>
      </c>
      <c r="B677" s="466">
        <f t="shared" si="34"/>
        <v>66.5</v>
      </c>
      <c r="C677" s="466">
        <f t="shared" si="34"/>
        <v>161.74</v>
      </c>
      <c r="D677" s="466">
        <f t="shared" si="34"/>
        <v>89.74</v>
      </c>
      <c r="E677" s="466">
        <f t="shared" si="34"/>
        <v>37.99</v>
      </c>
      <c r="F677" s="466">
        <f t="shared" si="34"/>
        <v>69.989999999999995</v>
      </c>
      <c r="G677" s="466">
        <f t="shared" si="35"/>
        <v>37.99</v>
      </c>
      <c r="H677" s="466" t="str">
        <f t="shared" si="36"/>
        <v>Pooled 900</v>
      </c>
    </row>
    <row r="678" spans="1:8" x14ac:dyDescent="0.25">
      <c r="A678" s="432">
        <v>668</v>
      </c>
      <c r="B678" s="466">
        <f t="shared" si="34"/>
        <v>66.59</v>
      </c>
      <c r="C678" s="466">
        <f t="shared" si="34"/>
        <v>161.99</v>
      </c>
      <c r="D678" s="466">
        <f t="shared" si="34"/>
        <v>89.99</v>
      </c>
      <c r="E678" s="466">
        <f t="shared" si="34"/>
        <v>37.99</v>
      </c>
      <c r="F678" s="466">
        <f t="shared" si="34"/>
        <v>69.989999999999995</v>
      </c>
      <c r="G678" s="466">
        <f t="shared" si="35"/>
        <v>37.99</v>
      </c>
      <c r="H678" s="466" t="str">
        <f t="shared" si="36"/>
        <v>Pooled 900</v>
      </c>
    </row>
    <row r="679" spans="1:8" x14ac:dyDescent="0.25">
      <c r="A679" s="432">
        <v>669</v>
      </c>
      <c r="B679" s="466">
        <f t="shared" si="34"/>
        <v>66.680000000000007</v>
      </c>
      <c r="C679" s="466">
        <f t="shared" si="34"/>
        <v>162.24</v>
      </c>
      <c r="D679" s="466">
        <f t="shared" si="34"/>
        <v>90.24</v>
      </c>
      <c r="E679" s="466">
        <f t="shared" si="34"/>
        <v>37.99</v>
      </c>
      <c r="F679" s="466">
        <f t="shared" si="34"/>
        <v>69.989999999999995</v>
      </c>
      <c r="G679" s="466">
        <f t="shared" si="35"/>
        <v>37.99</v>
      </c>
      <c r="H679" s="466" t="str">
        <f t="shared" si="36"/>
        <v>Pooled 900</v>
      </c>
    </row>
    <row r="680" spans="1:8" x14ac:dyDescent="0.25">
      <c r="A680" s="432">
        <v>670</v>
      </c>
      <c r="B680" s="466">
        <f t="shared" si="34"/>
        <v>66.77</v>
      </c>
      <c r="C680" s="466">
        <f t="shared" si="34"/>
        <v>162.49</v>
      </c>
      <c r="D680" s="466">
        <f t="shared" si="34"/>
        <v>90.49</v>
      </c>
      <c r="E680" s="466">
        <f t="shared" si="34"/>
        <v>37.99</v>
      </c>
      <c r="F680" s="466">
        <f t="shared" si="34"/>
        <v>69.989999999999995</v>
      </c>
      <c r="G680" s="466">
        <f t="shared" si="35"/>
        <v>37.99</v>
      </c>
      <c r="H680" s="466" t="str">
        <f t="shared" si="36"/>
        <v>Pooled 900</v>
      </c>
    </row>
    <row r="681" spans="1:8" x14ac:dyDescent="0.25">
      <c r="A681" s="432">
        <v>671</v>
      </c>
      <c r="B681" s="466">
        <f t="shared" si="34"/>
        <v>66.86</v>
      </c>
      <c r="C681" s="466">
        <f t="shared" si="34"/>
        <v>162.74</v>
      </c>
      <c r="D681" s="466">
        <f t="shared" si="34"/>
        <v>90.74</v>
      </c>
      <c r="E681" s="466">
        <f t="shared" si="34"/>
        <v>37.99</v>
      </c>
      <c r="F681" s="466">
        <f t="shared" si="34"/>
        <v>69.989999999999995</v>
      </c>
      <c r="G681" s="466">
        <f t="shared" si="35"/>
        <v>37.99</v>
      </c>
      <c r="H681" s="466" t="str">
        <f t="shared" si="36"/>
        <v>Pooled 900</v>
      </c>
    </row>
    <row r="682" spans="1:8" x14ac:dyDescent="0.25">
      <c r="A682" s="432">
        <v>672</v>
      </c>
      <c r="B682" s="466">
        <f t="shared" si="34"/>
        <v>66.95</v>
      </c>
      <c r="C682" s="466">
        <f t="shared" si="34"/>
        <v>162.99</v>
      </c>
      <c r="D682" s="466">
        <f t="shared" si="34"/>
        <v>90.99</v>
      </c>
      <c r="E682" s="466">
        <f t="shared" si="34"/>
        <v>37.99</v>
      </c>
      <c r="F682" s="466">
        <f t="shared" si="34"/>
        <v>69.989999999999995</v>
      </c>
      <c r="G682" s="466">
        <f t="shared" si="35"/>
        <v>37.99</v>
      </c>
      <c r="H682" s="466" t="str">
        <f t="shared" si="36"/>
        <v>Pooled 900</v>
      </c>
    </row>
    <row r="683" spans="1:8" x14ac:dyDescent="0.25">
      <c r="A683" s="432">
        <v>673</v>
      </c>
      <c r="B683" s="466">
        <f t="shared" si="34"/>
        <v>67.040000000000006</v>
      </c>
      <c r="C683" s="466">
        <f t="shared" si="34"/>
        <v>163.24</v>
      </c>
      <c r="D683" s="466">
        <f t="shared" si="34"/>
        <v>91.24</v>
      </c>
      <c r="E683" s="466">
        <f t="shared" si="34"/>
        <v>37.99</v>
      </c>
      <c r="F683" s="466">
        <f t="shared" si="34"/>
        <v>69.989999999999995</v>
      </c>
      <c r="G683" s="466">
        <f t="shared" si="35"/>
        <v>37.99</v>
      </c>
      <c r="H683" s="466" t="str">
        <f t="shared" si="36"/>
        <v>Pooled 900</v>
      </c>
    </row>
    <row r="684" spans="1:8" x14ac:dyDescent="0.25">
      <c r="A684" s="432">
        <v>674</v>
      </c>
      <c r="B684" s="466">
        <f t="shared" si="34"/>
        <v>67.13</v>
      </c>
      <c r="C684" s="466">
        <f t="shared" si="34"/>
        <v>163.49</v>
      </c>
      <c r="D684" s="466">
        <f t="shared" si="34"/>
        <v>91.49</v>
      </c>
      <c r="E684" s="466">
        <f t="shared" si="34"/>
        <v>37.99</v>
      </c>
      <c r="F684" s="466">
        <f t="shared" si="34"/>
        <v>69.989999999999995</v>
      </c>
      <c r="G684" s="466">
        <f t="shared" si="35"/>
        <v>37.99</v>
      </c>
      <c r="H684" s="466" t="str">
        <f t="shared" si="36"/>
        <v>Pooled 900</v>
      </c>
    </row>
    <row r="685" spans="1:8" x14ac:dyDescent="0.25">
      <c r="A685" s="432">
        <v>675</v>
      </c>
      <c r="B685" s="466">
        <f t="shared" si="34"/>
        <v>67.22</v>
      </c>
      <c r="C685" s="466">
        <f t="shared" si="34"/>
        <v>163.74</v>
      </c>
      <c r="D685" s="466">
        <f t="shared" si="34"/>
        <v>91.74</v>
      </c>
      <c r="E685" s="466">
        <f t="shared" si="34"/>
        <v>37.99</v>
      </c>
      <c r="F685" s="466">
        <f t="shared" si="34"/>
        <v>69.989999999999995</v>
      </c>
      <c r="G685" s="466">
        <f t="shared" si="35"/>
        <v>37.99</v>
      </c>
      <c r="H685" s="466" t="str">
        <f t="shared" si="36"/>
        <v>Pooled 900</v>
      </c>
    </row>
    <row r="686" spans="1:8" x14ac:dyDescent="0.25">
      <c r="A686" s="432">
        <v>676</v>
      </c>
      <c r="B686" s="466">
        <f t="shared" si="34"/>
        <v>67.31</v>
      </c>
      <c r="C686" s="466">
        <f t="shared" si="34"/>
        <v>163.99</v>
      </c>
      <c r="D686" s="466">
        <f t="shared" si="34"/>
        <v>91.99</v>
      </c>
      <c r="E686" s="466">
        <f t="shared" si="34"/>
        <v>37.99</v>
      </c>
      <c r="F686" s="466">
        <f t="shared" si="34"/>
        <v>69.989999999999995</v>
      </c>
      <c r="G686" s="466">
        <f t="shared" si="35"/>
        <v>37.99</v>
      </c>
      <c r="H686" s="466" t="str">
        <f t="shared" si="36"/>
        <v>Pooled 900</v>
      </c>
    </row>
    <row r="687" spans="1:8" x14ac:dyDescent="0.25">
      <c r="A687" s="432">
        <v>677</v>
      </c>
      <c r="B687" s="466">
        <f t="shared" ref="B687:F737" si="37">ROUND(B$6+IF($A687&gt;B$2,($A687-B$2)*B$7,0),2)</f>
        <v>67.400000000000006</v>
      </c>
      <c r="C687" s="466">
        <f t="shared" si="37"/>
        <v>164.24</v>
      </c>
      <c r="D687" s="466">
        <f t="shared" si="37"/>
        <v>92.24</v>
      </c>
      <c r="E687" s="466">
        <f t="shared" si="37"/>
        <v>37.99</v>
      </c>
      <c r="F687" s="466">
        <f t="shared" si="37"/>
        <v>69.989999999999995</v>
      </c>
      <c r="G687" s="466">
        <f t="shared" si="35"/>
        <v>37.99</v>
      </c>
      <c r="H687" s="466" t="str">
        <f t="shared" si="36"/>
        <v>Pooled 900</v>
      </c>
    </row>
    <row r="688" spans="1:8" x14ac:dyDescent="0.25">
      <c r="A688" s="432">
        <v>678</v>
      </c>
      <c r="B688" s="466">
        <f t="shared" si="37"/>
        <v>67.489999999999995</v>
      </c>
      <c r="C688" s="466">
        <f t="shared" si="37"/>
        <v>164.49</v>
      </c>
      <c r="D688" s="466">
        <f t="shared" si="37"/>
        <v>92.49</v>
      </c>
      <c r="E688" s="466">
        <f t="shared" si="37"/>
        <v>37.99</v>
      </c>
      <c r="F688" s="466">
        <f t="shared" si="37"/>
        <v>69.989999999999995</v>
      </c>
      <c r="G688" s="466">
        <f t="shared" si="35"/>
        <v>37.99</v>
      </c>
      <c r="H688" s="466" t="str">
        <f t="shared" si="36"/>
        <v>Pooled 900</v>
      </c>
    </row>
    <row r="689" spans="1:8" x14ac:dyDescent="0.25">
      <c r="A689" s="432">
        <v>679</v>
      </c>
      <c r="B689" s="466">
        <f t="shared" si="37"/>
        <v>67.58</v>
      </c>
      <c r="C689" s="466">
        <f t="shared" si="37"/>
        <v>164.74</v>
      </c>
      <c r="D689" s="466">
        <f t="shared" si="37"/>
        <v>92.74</v>
      </c>
      <c r="E689" s="466">
        <f t="shared" si="37"/>
        <v>37.99</v>
      </c>
      <c r="F689" s="466">
        <f t="shared" si="37"/>
        <v>69.989999999999995</v>
      </c>
      <c r="G689" s="466">
        <f t="shared" si="35"/>
        <v>37.99</v>
      </c>
      <c r="H689" s="466" t="str">
        <f t="shared" si="36"/>
        <v>Pooled 900</v>
      </c>
    </row>
    <row r="690" spans="1:8" x14ac:dyDescent="0.25">
      <c r="A690" s="432">
        <v>680</v>
      </c>
      <c r="B690" s="466">
        <f t="shared" si="37"/>
        <v>67.67</v>
      </c>
      <c r="C690" s="466">
        <f t="shared" si="37"/>
        <v>164.99</v>
      </c>
      <c r="D690" s="466">
        <f t="shared" si="37"/>
        <v>92.99</v>
      </c>
      <c r="E690" s="466">
        <f t="shared" si="37"/>
        <v>37.99</v>
      </c>
      <c r="F690" s="466">
        <f t="shared" si="37"/>
        <v>69.989999999999995</v>
      </c>
      <c r="G690" s="466">
        <f t="shared" si="35"/>
        <v>37.99</v>
      </c>
      <c r="H690" s="466" t="str">
        <f t="shared" si="36"/>
        <v>Pooled 900</v>
      </c>
    </row>
    <row r="691" spans="1:8" x14ac:dyDescent="0.25">
      <c r="A691" s="432">
        <v>681</v>
      </c>
      <c r="B691" s="466">
        <f t="shared" si="37"/>
        <v>67.760000000000005</v>
      </c>
      <c r="C691" s="466">
        <f t="shared" si="37"/>
        <v>165.24</v>
      </c>
      <c r="D691" s="466">
        <f t="shared" si="37"/>
        <v>93.24</v>
      </c>
      <c r="E691" s="466">
        <f t="shared" si="37"/>
        <v>37.99</v>
      </c>
      <c r="F691" s="466">
        <f t="shared" si="37"/>
        <v>69.989999999999995</v>
      </c>
      <c r="G691" s="466">
        <f t="shared" si="35"/>
        <v>37.99</v>
      </c>
      <c r="H691" s="466" t="str">
        <f t="shared" si="36"/>
        <v>Pooled 900</v>
      </c>
    </row>
    <row r="692" spans="1:8" x14ac:dyDescent="0.25">
      <c r="A692" s="432">
        <v>682</v>
      </c>
      <c r="B692" s="466">
        <f t="shared" si="37"/>
        <v>67.849999999999994</v>
      </c>
      <c r="C692" s="466">
        <f t="shared" si="37"/>
        <v>165.49</v>
      </c>
      <c r="D692" s="466">
        <f t="shared" si="37"/>
        <v>93.49</v>
      </c>
      <c r="E692" s="466">
        <f t="shared" si="37"/>
        <v>37.99</v>
      </c>
      <c r="F692" s="466">
        <f t="shared" si="37"/>
        <v>69.989999999999995</v>
      </c>
      <c r="G692" s="466">
        <f t="shared" si="35"/>
        <v>37.99</v>
      </c>
      <c r="H692" s="466" t="str">
        <f t="shared" si="36"/>
        <v>Pooled 900</v>
      </c>
    </row>
    <row r="693" spans="1:8" x14ac:dyDescent="0.25">
      <c r="A693" s="432">
        <v>683</v>
      </c>
      <c r="B693" s="466">
        <f t="shared" si="37"/>
        <v>67.94</v>
      </c>
      <c r="C693" s="466">
        <f t="shared" si="37"/>
        <v>165.74</v>
      </c>
      <c r="D693" s="466">
        <f t="shared" si="37"/>
        <v>93.74</v>
      </c>
      <c r="E693" s="466">
        <f t="shared" si="37"/>
        <v>37.99</v>
      </c>
      <c r="F693" s="466">
        <f t="shared" si="37"/>
        <v>69.989999999999995</v>
      </c>
      <c r="G693" s="466">
        <f t="shared" si="35"/>
        <v>37.99</v>
      </c>
      <c r="H693" s="466" t="str">
        <f t="shared" si="36"/>
        <v>Pooled 900</v>
      </c>
    </row>
    <row r="694" spans="1:8" x14ac:dyDescent="0.25">
      <c r="A694" s="432">
        <v>684</v>
      </c>
      <c r="B694" s="466">
        <f t="shared" si="37"/>
        <v>68.03</v>
      </c>
      <c r="C694" s="466">
        <f t="shared" si="37"/>
        <v>165.99</v>
      </c>
      <c r="D694" s="466">
        <f t="shared" si="37"/>
        <v>93.99</v>
      </c>
      <c r="E694" s="466">
        <f t="shared" si="37"/>
        <v>37.99</v>
      </c>
      <c r="F694" s="466">
        <f t="shared" si="37"/>
        <v>69.989999999999995</v>
      </c>
      <c r="G694" s="466">
        <f t="shared" si="35"/>
        <v>37.99</v>
      </c>
      <c r="H694" s="466" t="str">
        <f t="shared" si="36"/>
        <v>Pooled 900</v>
      </c>
    </row>
    <row r="695" spans="1:8" x14ac:dyDescent="0.25">
      <c r="A695" s="432">
        <v>685</v>
      </c>
      <c r="B695" s="466">
        <f t="shared" si="37"/>
        <v>68.12</v>
      </c>
      <c r="C695" s="466">
        <f t="shared" si="37"/>
        <v>166.24</v>
      </c>
      <c r="D695" s="466">
        <f t="shared" si="37"/>
        <v>94.24</v>
      </c>
      <c r="E695" s="466">
        <f t="shared" si="37"/>
        <v>37.99</v>
      </c>
      <c r="F695" s="466">
        <f t="shared" si="37"/>
        <v>69.989999999999995</v>
      </c>
      <c r="G695" s="466">
        <f t="shared" si="35"/>
        <v>37.99</v>
      </c>
      <c r="H695" s="466" t="str">
        <f t="shared" si="36"/>
        <v>Pooled 900</v>
      </c>
    </row>
    <row r="696" spans="1:8" x14ac:dyDescent="0.25">
      <c r="A696" s="432">
        <v>686</v>
      </c>
      <c r="B696" s="466">
        <f t="shared" si="37"/>
        <v>68.209999999999994</v>
      </c>
      <c r="C696" s="466">
        <f t="shared" si="37"/>
        <v>166.49</v>
      </c>
      <c r="D696" s="466">
        <f t="shared" si="37"/>
        <v>94.49</v>
      </c>
      <c r="E696" s="466">
        <f t="shared" si="37"/>
        <v>37.99</v>
      </c>
      <c r="F696" s="466">
        <f t="shared" si="37"/>
        <v>69.989999999999995</v>
      </c>
      <c r="G696" s="466">
        <f t="shared" si="35"/>
        <v>37.99</v>
      </c>
      <c r="H696" s="466" t="str">
        <f t="shared" si="36"/>
        <v>Pooled 900</v>
      </c>
    </row>
    <row r="697" spans="1:8" x14ac:dyDescent="0.25">
      <c r="A697" s="432">
        <v>687</v>
      </c>
      <c r="B697" s="466">
        <f t="shared" si="37"/>
        <v>68.3</v>
      </c>
      <c r="C697" s="466">
        <f t="shared" si="37"/>
        <v>166.74</v>
      </c>
      <c r="D697" s="466">
        <f t="shared" si="37"/>
        <v>94.74</v>
      </c>
      <c r="E697" s="466">
        <f t="shared" si="37"/>
        <v>37.99</v>
      </c>
      <c r="F697" s="466">
        <f t="shared" si="37"/>
        <v>69.989999999999995</v>
      </c>
      <c r="G697" s="466">
        <f t="shared" si="35"/>
        <v>37.99</v>
      </c>
      <c r="H697" s="466" t="str">
        <f t="shared" si="36"/>
        <v>Pooled 900</v>
      </c>
    </row>
    <row r="698" spans="1:8" x14ac:dyDescent="0.25">
      <c r="A698" s="432">
        <v>688</v>
      </c>
      <c r="B698" s="466">
        <f t="shared" si="37"/>
        <v>68.39</v>
      </c>
      <c r="C698" s="466">
        <f t="shared" si="37"/>
        <v>166.99</v>
      </c>
      <c r="D698" s="466">
        <f t="shared" si="37"/>
        <v>94.99</v>
      </c>
      <c r="E698" s="466">
        <f t="shared" si="37"/>
        <v>37.99</v>
      </c>
      <c r="F698" s="466">
        <f t="shared" si="37"/>
        <v>69.989999999999995</v>
      </c>
      <c r="G698" s="466">
        <f t="shared" si="35"/>
        <v>37.99</v>
      </c>
      <c r="H698" s="466" t="str">
        <f t="shared" si="36"/>
        <v>Pooled 900</v>
      </c>
    </row>
    <row r="699" spans="1:8" x14ac:dyDescent="0.25">
      <c r="A699" s="432">
        <v>689</v>
      </c>
      <c r="B699" s="466">
        <f t="shared" si="37"/>
        <v>68.48</v>
      </c>
      <c r="C699" s="466">
        <f t="shared" si="37"/>
        <v>167.24</v>
      </c>
      <c r="D699" s="466">
        <f t="shared" si="37"/>
        <v>95.24</v>
      </c>
      <c r="E699" s="466">
        <f t="shared" si="37"/>
        <v>37.99</v>
      </c>
      <c r="F699" s="466">
        <f t="shared" si="37"/>
        <v>69.989999999999995</v>
      </c>
      <c r="G699" s="466">
        <f t="shared" si="35"/>
        <v>37.99</v>
      </c>
      <c r="H699" s="466" t="str">
        <f t="shared" si="36"/>
        <v>Pooled 900</v>
      </c>
    </row>
    <row r="700" spans="1:8" x14ac:dyDescent="0.25">
      <c r="A700" s="432">
        <v>690</v>
      </c>
      <c r="B700" s="466">
        <f t="shared" si="37"/>
        <v>68.569999999999993</v>
      </c>
      <c r="C700" s="466">
        <f t="shared" si="37"/>
        <v>167.49</v>
      </c>
      <c r="D700" s="466">
        <f t="shared" si="37"/>
        <v>95.49</v>
      </c>
      <c r="E700" s="466">
        <f t="shared" si="37"/>
        <v>37.99</v>
      </c>
      <c r="F700" s="466">
        <f t="shared" si="37"/>
        <v>69.989999999999995</v>
      </c>
      <c r="G700" s="466">
        <f t="shared" si="35"/>
        <v>37.99</v>
      </c>
      <c r="H700" s="466" t="str">
        <f t="shared" si="36"/>
        <v>Pooled 900</v>
      </c>
    </row>
    <row r="701" spans="1:8" x14ac:dyDescent="0.25">
      <c r="A701" s="432">
        <v>691</v>
      </c>
      <c r="B701" s="466">
        <f t="shared" si="37"/>
        <v>68.66</v>
      </c>
      <c r="C701" s="466">
        <f t="shared" si="37"/>
        <v>167.74</v>
      </c>
      <c r="D701" s="466">
        <f t="shared" si="37"/>
        <v>95.74</v>
      </c>
      <c r="E701" s="466">
        <f t="shared" si="37"/>
        <v>37.99</v>
      </c>
      <c r="F701" s="466">
        <f t="shared" si="37"/>
        <v>69.989999999999995</v>
      </c>
      <c r="G701" s="466">
        <f t="shared" si="35"/>
        <v>37.99</v>
      </c>
      <c r="H701" s="466" t="str">
        <f t="shared" si="36"/>
        <v>Pooled 900</v>
      </c>
    </row>
    <row r="702" spans="1:8" x14ac:dyDescent="0.25">
      <c r="A702" s="432">
        <v>692</v>
      </c>
      <c r="B702" s="466">
        <f t="shared" si="37"/>
        <v>68.75</v>
      </c>
      <c r="C702" s="466">
        <f t="shared" si="37"/>
        <v>167.99</v>
      </c>
      <c r="D702" s="466">
        <f t="shared" si="37"/>
        <v>95.99</v>
      </c>
      <c r="E702" s="466">
        <f t="shared" si="37"/>
        <v>37.99</v>
      </c>
      <c r="F702" s="466">
        <f t="shared" si="37"/>
        <v>69.989999999999995</v>
      </c>
      <c r="G702" s="466">
        <f t="shared" si="35"/>
        <v>37.99</v>
      </c>
      <c r="H702" s="466" t="str">
        <f t="shared" si="36"/>
        <v>Pooled 900</v>
      </c>
    </row>
    <row r="703" spans="1:8" x14ac:dyDescent="0.25">
      <c r="A703" s="432">
        <v>693</v>
      </c>
      <c r="B703" s="466">
        <f t="shared" si="37"/>
        <v>68.84</v>
      </c>
      <c r="C703" s="466">
        <f t="shared" si="37"/>
        <v>168.24</v>
      </c>
      <c r="D703" s="466">
        <f t="shared" si="37"/>
        <v>96.24</v>
      </c>
      <c r="E703" s="466">
        <f t="shared" si="37"/>
        <v>37.99</v>
      </c>
      <c r="F703" s="466">
        <f t="shared" si="37"/>
        <v>69.989999999999995</v>
      </c>
      <c r="G703" s="466">
        <f t="shared" si="35"/>
        <v>37.99</v>
      </c>
      <c r="H703" s="466" t="str">
        <f t="shared" si="36"/>
        <v>Pooled 900</v>
      </c>
    </row>
    <row r="704" spans="1:8" x14ac:dyDescent="0.25">
      <c r="A704" s="432">
        <v>694</v>
      </c>
      <c r="B704" s="466">
        <f t="shared" si="37"/>
        <v>68.930000000000007</v>
      </c>
      <c r="C704" s="466">
        <f t="shared" si="37"/>
        <v>168.49</v>
      </c>
      <c r="D704" s="466">
        <f t="shared" si="37"/>
        <v>96.49</v>
      </c>
      <c r="E704" s="466">
        <f t="shared" si="37"/>
        <v>37.99</v>
      </c>
      <c r="F704" s="466">
        <f t="shared" si="37"/>
        <v>69.989999999999995</v>
      </c>
      <c r="G704" s="466">
        <f t="shared" si="35"/>
        <v>37.99</v>
      </c>
      <c r="H704" s="466" t="str">
        <f t="shared" si="36"/>
        <v>Pooled 900</v>
      </c>
    </row>
    <row r="705" spans="1:8" x14ac:dyDescent="0.25">
      <c r="A705" s="432">
        <v>695</v>
      </c>
      <c r="B705" s="466">
        <f t="shared" si="37"/>
        <v>69.02</v>
      </c>
      <c r="C705" s="466">
        <f t="shared" si="37"/>
        <v>168.74</v>
      </c>
      <c r="D705" s="466">
        <f t="shared" si="37"/>
        <v>96.74</v>
      </c>
      <c r="E705" s="466">
        <f t="shared" si="37"/>
        <v>37.99</v>
      </c>
      <c r="F705" s="466">
        <f t="shared" si="37"/>
        <v>69.989999999999995</v>
      </c>
      <c r="G705" s="466">
        <f t="shared" si="35"/>
        <v>37.99</v>
      </c>
      <c r="H705" s="466" t="str">
        <f t="shared" si="36"/>
        <v>Pooled 900</v>
      </c>
    </row>
    <row r="706" spans="1:8" x14ac:dyDescent="0.25">
      <c r="A706" s="432">
        <v>696</v>
      </c>
      <c r="B706" s="466">
        <f t="shared" si="37"/>
        <v>69.11</v>
      </c>
      <c r="C706" s="466">
        <f t="shared" si="37"/>
        <v>168.99</v>
      </c>
      <c r="D706" s="466">
        <f t="shared" si="37"/>
        <v>96.99</v>
      </c>
      <c r="E706" s="466">
        <f t="shared" si="37"/>
        <v>37.99</v>
      </c>
      <c r="F706" s="466">
        <f t="shared" si="37"/>
        <v>69.989999999999995</v>
      </c>
      <c r="G706" s="466">
        <f t="shared" si="35"/>
        <v>37.99</v>
      </c>
      <c r="H706" s="466" t="str">
        <f t="shared" si="36"/>
        <v>Pooled 900</v>
      </c>
    </row>
    <row r="707" spans="1:8" x14ac:dyDescent="0.25">
      <c r="A707" s="432">
        <v>697</v>
      </c>
      <c r="B707" s="466">
        <f t="shared" si="37"/>
        <v>69.2</v>
      </c>
      <c r="C707" s="466">
        <f t="shared" si="37"/>
        <v>169.24</v>
      </c>
      <c r="D707" s="466">
        <f t="shared" si="37"/>
        <v>97.24</v>
      </c>
      <c r="E707" s="466">
        <f t="shared" si="37"/>
        <v>37.99</v>
      </c>
      <c r="F707" s="466">
        <f t="shared" si="37"/>
        <v>69.989999999999995</v>
      </c>
      <c r="G707" s="466">
        <f t="shared" si="35"/>
        <v>37.99</v>
      </c>
      <c r="H707" s="466" t="str">
        <f t="shared" si="36"/>
        <v>Pooled 900</v>
      </c>
    </row>
    <row r="708" spans="1:8" x14ac:dyDescent="0.25">
      <c r="A708" s="432">
        <v>698</v>
      </c>
      <c r="B708" s="466">
        <f t="shared" si="37"/>
        <v>69.290000000000006</v>
      </c>
      <c r="C708" s="466">
        <f t="shared" si="37"/>
        <v>169.49</v>
      </c>
      <c r="D708" s="466">
        <f t="shared" si="37"/>
        <v>97.49</v>
      </c>
      <c r="E708" s="466">
        <f t="shared" si="37"/>
        <v>37.99</v>
      </c>
      <c r="F708" s="466">
        <f t="shared" si="37"/>
        <v>69.989999999999995</v>
      </c>
      <c r="G708" s="466">
        <f t="shared" si="35"/>
        <v>37.99</v>
      </c>
      <c r="H708" s="466" t="str">
        <f t="shared" si="36"/>
        <v>Pooled 900</v>
      </c>
    </row>
    <row r="709" spans="1:8" x14ac:dyDescent="0.25">
      <c r="A709" s="432">
        <v>699</v>
      </c>
      <c r="B709" s="466">
        <f t="shared" si="37"/>
        <v>69.38</v>
      </c>
      <c r="C709" s="466">
        <f t="shared" si="37"/>
        <v>169.74</v>
      </c>
      <c r="D709" s="466">
        <f t="shared" si="37"/>
        <v>97.74</v>
      </c>
      <c r="E709" s="466">
        <f t="shared" si="37"/>
        <v>37.99</v>
      </c>
      <c r="F709" s="466">
        <f t="shared" si="37"/>
        <v>69.989999999999995</v>
      </c>
      <c r="G709" s="466">
        <f t="shared" si="35"/>
        <v>37.99</v>
      </c>
      <c r="H709" s="466" t="str">
        <f t="shared" si="36"/>
        <v>Pooled 900</v>
      </c>
    </row>
    <row r="710" spans="1:8" x14ac:dyDescent="0.25">
      <c r="A710" s="432">
        <v>700</v>
      </c>
      <c r="B710" s="466">
        <f t="shared" si="37"/>
        <v>69.47</v>
      </c>
      <c r="C710" s="466">
        <f t="shared" si="37"/>
        <v>169.99</v>
      </c>
      <c r="D710" s="466">
        <f t="shared" si="37"/>
        <v>97.99</v>
      </c>
      <c r="E710" s="466">
        <f t="shared" si="37"/>
        <v>37.99</v>
      </c>
      <c r="F710" s="466">
        <f t="shared" si="37"/>
        <v>69.989999999999995</v>
      </c>
      <c r="G710" s="466">
        <f t="shared" si="35"/>
        <v>37.99</v>
      </c>
      <c r="H710" s="466" t="str">
        <f t="shared" si="36"/>
        <v>Pooled 900</v>
      </c>
    </row>
    <row r="711" spans="1:8" x14ac:dyDescent="0.25">
      <c r="A711" s="432">
        <v>701</v>
      </c>
      <c r="B711" s="466">
        <f t="shared" si="37"/>
        <v>69.56</v>
      </c>
      <c r="C711" s="466">
        <f t="shared" si="37"/>
        <v>170.24</v>
      </c>
      <c r="D711" s="466">
        <f t="shared" si="37"/>
        <v>98.24</v>
      </c>
      <c r="E711" s="466">
        <f t="shared" si="37"/>
        <v>37.99</v>
      </c>
      <c r="F711" s="466">
        <f t="shared" si="37"/>
        <v>69.989999999999995</v>
      </c>
      <c r="G711" s="466">
        <f t="shared" si="35"/>
        <v>37.99</v>
      </c>
      <c r="H711" s="466" t="str">
        <f t="shared" si="36"/>
        <v>Pooled 900</v>
      </c>
    </row>
    <row r="712" spans="1:8" x14ac:dyDescent="0.25">
      <c r="A712" s="432">
        <v>702</v>
      </c>
      <c r="B712" s="466">
        <f t="shared" si="37"/>
        <v>69.650000000000006</v>
      </c>
      <c r="C712" s="466">
        <f t="shared" si="37"/>
        <v>170.49</v>
      </c>
      <c r="D712" s="466">
        <f t="shared" si="37"/>
        <v>98.49</v>
      </c>
      <c r="E712" s="466">
        <f t="shared" si="37"/>
        <v>37.99</v>
      </c>
      <c r="F712" s="466">
        <f t="shared" si="37"/>
        <v>69.989999999999995</v>
      </c>
      <c r="G712" s="466">
        <f t="shared" si="35"/>
        <v>37.99</v>
      </c>
      <c r="H712" s="466" t="str">
        <f t="shared" si="36"/>
        <v>Pooled 900</v>
      </c>
    </row>
    <row r="713" spans="1:8" x14ac:dyDescent="0.25">
      <c r="A713" s="432">
        <v>703</v>
      </c>
      <c r="B713" s="466">
        <f t="shared" si="37"/>
        <v>69.739999999999995</v>
      </c>
      <c r="C713" s="466">
        <f t="shared" si="37"/>
        <v>170.74</v>
      </c>
      <c r="D713" s="466">
        <f t="shared" si="37"/>
        <v>98.74</v>
      </c>
      <c r="E713" s="466">
        <f t="shared" si="37"/>
        <v>37.99</v>
      </c>
      <c r="F713" s="466">
        <f t="shared" si="37"/>
        <v>69.989999999999995</v>
      </c>
      <c r="G713" s="466">
        <f t="shared" si="35"/>
        <v>37.99</v>
      </c>
      <c r="H713" s="466" t="str">
        <f t="shared" si="36"/>
        <v>Pooled 900</v>
      </c>
    </row>
    <row r="714" spans="1:8" x14ac:dyDescent="0.25">
      <c r="A714" s="432">
        <v>704</v>
      </c>
      <c r="B714" s="466">
        <f t="shared" si="37"/>
        <v>69.83</v>
      </c>
      <c r="C714" s="466">
        <f t="shared" si="37"/>
        <v>170.99</v>
      </c>
      <c r="D714" s="466">
        <f t="shared" si="37"/>
        <v>98.99</v>
      </c>
      <c r="E714" s="466">
        <f t="shared" si="37"/>
        <v>37.99</v>
      </c>
      <c r="F714" s="466">
        <f t="shared" si="37"/>
        <v>69.989999999999995</v>
      </c>
      <c r="G714" s="466">
        <f t="shared" si="35"/>
        <v>37.99</v>
      </c>
      <c r="H714" s="466" t="str">
        <f t="shared" si="36"/>
        <v>Pooled 900</v>
      </c>
    </row>
    <row r="715" spans="1:8" x14ac:dyDescent="0.25">
      <c r="A715" s="432">
        <v>705</v>
      </c>
      <c r="B715" s="466">
        <f t="shared" si="37"/>
        <v>69.92</v>
      </c>
      <c r="C715" s="466">
        <f t="shared" si="37"/>
        <v>171.24</v>
      </c>
      <c r="D715" s="466">
        <f t="shared" si="37"/>
        <v>99.24</v>
      </c>
      <c r="E715" s="466">
        <f t="shared" si="37"/>
        <v>37.99</v>
      </c>
      <c r="F715" s="466">
        <f t="shared" si="37"/>
        <v>69.989999999999995</v>
      </c>
      <c r="G715" s="466">
        <f t="shared" si="35"/>
        <v>37.99</v>
      </c>
      <c r="H715" s="466" t="str">
        <f t="shared" si="36"/>
        <v>Pooled 900</v>
      </c>
    </row>
    <row r="716" spans="1:8" x14ac:dyDescent="0.25">
      <c r="A716" s="432">
        <v>706</v>
      </c>
      <c r="B716" s="466">
        <f t="shared" si="37"/>
        <v>70.010000000000005</v>
      </c>
      <c r="C716" s="466">
        <f t="shared" si="37"/>
        <v>171.49</v>
      </c>
      <c r="D716" s="466">
        <f t="shared" si="37"/>
        <v>99.49</v>
      </c>
      <c r="E716" s="466">
        <f t="shared" si="37"/>
        <v>37.99</v>
      </c>
      <c r="F716" s="466">
        <f t="shared" si="37"/>
        <v>69.989999999999995</v>
      </c>
      <c r="G716" s="466">
        <f t="shared" ref="G716:G779" si="38">MIN(B716:F716)</f>
        <v>37.99</v>
      </c>
      <c r="H716" s="466" t="str">
        <f t="shared" ref="H716:H779" si="39">IF(G716=F716,"Unlimited",IF(G716=E716,"Pooled 900",IF(G716=D716,"Pooled 400",IF(G716=C716,"Pooled 100",IF(G716=B716,"Metered","")))))</f>
        <v>Pooled 900</v>
      </c>
    </row>
    <row r="717" spans="1:8" x14ac:dyDescent="0.25">
      <c r="A717" s="432">
        <v>707</v>
      </c>
      <c r="B717" s="466">
        <f t="shared" si="37"/>
        <v>70.099999999999994</v>
      </c>
      <c r="C717" s="466">
        <f t="shared" si="37"/>
        <v>171.74</v>
      </c>
      <c r="D717" s="466">
        <f t="shared" si="37"/>
        <v>99.74</v>
      </c>
      <c r="E717" s="466">
        <f t="shared" si="37"/>
        <v>37.99</v>
      </c>
      <c r="F717" s="466">
        <f t="shared" si="37"/>
        <v>69.989999999999995</v>
      </c>
      <c r="G717" s="466">
        <f t="shared" si="38"/>
        <v>37.99</v>
      </c>
      <c r="H717" s="466" t="str">
        <f t="shared" si="39"/>
        <v>Pooled 900</v>
      </c>
    </row>
    <row r="718" spans="1:8" x14ac:dyDescent="0.25">
      <c r="A718" s="432">
        <v>708</v>
      </c>
      <c r="B718" s="466">
        <f t="shared" si="37"/>
        <v>70.19</v>
      </c>
      <c r="C718" s="466">
        <f t="shared" si="37"/>
        <v>171.99</v>
      </c>
      <c r="D718" s="466">
        <f t="shared" si="37"/>
        <v>99.99</v>
      </c>
      <c r="E718" s="466">
        <f t="shared" si="37"/>
        <v>37.99</v>
      </c>
      <c r="F718" s="466">
        <f t="shared" si="37"/>
        <v>69.989999999999995</v>
      </c>
      <c r="G718" s="466">
        <f t="shared" si="38"/>
        <v>37.99</v>
      </c>
      <c r="H718" s="466" t="str">
        <f t="shared" si="39"/>
        <v>Pooled 900</v>
      </c>
    </row>
    <row r="719" spans="1:8" x14ac:dyDescent="0.25">
      <c r="A719" s="432">
        <v>709</v>
      </c>
      <c r="B719" s="466">
        <f t="shared" si="37"/>
        <v>70.28</v>
      </c>
      <c r="C719" s="466">
        <f t="shared" si="37"/>
        <v>172.24</v>
      </c>
      <c r="D719" s="466">
        <f t="shared" si="37"/>
        <v>100.24</v>
      </c>
      <c r="E719" s="466">
        <f t="shared" si="37"/>
        <v>37.99</v>
      </c>
      <c r="F719" s="466">
        <f t="shared" si="37"/>
        <v>69.989999999999995</v>
      </c>
      <c r="G719" s="466">
        <f t="shared" si="38"/>
        <v>37.99</v>
      </c>
      <c r="H719" s="466" t="str">
        <f t="shared" si="39"/>
        <v>Pooled 900</v>
      </c>
    </row>
    <row r="720" spans="1:8" x14ac:dyDescent="0.25">
      <c r="A720" s="432">
        <v>710</v>
      </c>
      <c r="B720" s="466">
        <f t="shared" si="37"/>
        <v>70.37</v>
      </c>
      <c r="C720" s="466">
        <f t="shared" si="37"/>
        <v>172.49</v>
      </c>
      <c r="D720" s="466">
        <f t="shared" si="37"/>
        <v>100.49</v>
      </c>
      <c r="E720" s="466">
        <f t="shared" si="37"/>
        <v>37.99</v>
      </c>
      <c r="F720" s="466">
        <f t="shared" si="37"/>
        <v>69.989999999999995</v>
      </c>
      <c r="G720" s="466">
        <f t="shared" si="38"/>
        <v>37.99</v>
      </c>
      <c r="H720" s="466" t="str">
        <f t="shared" si="39"/>
        <v>Pooled 900</v>
      </c>
    </row>
    <row r="721" spans="1:8" x14ac:dyDescent="0.25">
      <c r="A721" s="432">
        <v>711</v>
      </c>
      <c r="B721" s="466">
        <f t="shared" si="37"/>
        <v>70.459999999999994</v>
      </c>
      <c r="C721" s="466">
        <f t="shared" si="37"/>
        <v>172.74</v>
      </c>
      <c r="D721" s="466">
        <f t="shared" si="37"/>
        <v>100.74</v>
      </c>
      <c r="E721" s="466">
        <f t="shared" si="37"/>
        <v>37.99</v>
      </c>
      <c r="F721" s="466">
        <f t="shared" si="37"/>
        <v>69.989999999999995</v>
      </c>
      <c r="G721" s="466">
        <f t="shared" si="38"/>
        <v>37.99</v>
      </c>
      <c r="H721" s="466" t="str">
        <f t="shared" si="39"/>
        <v>Pooled 900</v>
      </c>
    </row>
    <row r="722" spans="1:8" x14ac:dyDescent="0.25">
      <c r="A722" s="432">
        <v>712</v>
      </c>
      <c r="B722" s="466">
        <f t="shared" si="37"/>
        <v>70.55</v>
      </c>
      <c r="C722" s="466">
        <f t="shared" si="37"/>
        <v>172.99</v>
      </c>
      <c r="D722" s="466">
        <f t="shared" si="37"/>
        <v>100.99</v>
      </c>
      <c r="E722" s="466">
        <f t="shared" si="37"/>
        <v>37.99</v>
      </c>
      <c r="F722" s="466">
        <f t="shared" si="37"/>
        <v>69.989999999999995</v>
      </c>
      <c r="G722" s="466">
        <f t="shared" si="38"/>
        <v>37.99</v>
      </c>
      <c r="H722" s="466" t="str">
        <f t="shared" si="39"/>
        <v>Pooled 900</v>
      </c>
    </row>
    <row r="723" spans="1:8" x14ac:dyDescent="0.25">
      <c r="A723" s="432">
        <v>713</v>
      </c>
      <c r="B723" s="466">
        <f t="shared" si="37"/>
        <v>70.64</v>
      </c>
      <c r="C723" s="466">
        <f t="shared" si="37"/>
        <v>173.24</v>
      </c>
      <c r="D723" s="466">
        <f t="shared" si="37"/>
        <v>101.24</v>
      </c>
      <c r="E723" s="466">
        <f t="shared" si="37"/>
        <v>37.99</v>
      </c>
      <c r="F723" s="466">
        <f t="shared" si="37"/>
        <v>69.989999999999995</v>
      </c>
      <c r="G723" s="466">
        <f t="shared" si="38"/>
        <v>37.99</v>
      </c>
      <c r="H723" s="466" t="str">
        <f t="shared" si="39"/>
        <v>Pooled 900</v>
      </c>
    </row>
    <row r="724" spans="1:8" x14ac:dyDescent="0.25">
      <c r="A724" s="432">
        <v>714</v>
      </c>
      <c r="B724" s="466">
        <f t="shared" si="37"/>
        <v>70.73</v>
      </c>
      <c r="C724" s="466">
        <f t="shared" si="37"/>
        <v>173.49</v>
      </c>
      <c r="D724" s="466">
        <f t="shared" si="37"/>
        <v>101.49</v>
      </c>
      <c r="E724" s="466">
        <f t="shared" si="37"/>
        <v>37.99</v>
      </c>
      <c r="F724" s="466">
        <f t="shared" si="37"/>
        <v>69.989999999999995</v>
      </c>
      <c r="G724" s="466">
        <f t="shared" si="38"/>
        <v>37.99</v>
      </c>
      <c r="H724" s="466" t="str">
        <f t="shared" si="39"/>
        <v>Pooled 900</v>
      </c>
    </row>
    <row r="725" spans="1:8" x14ac:dyDescent="0.25">
      <c r="A725" s="432">
        <v>715</v>
      </c>
      <c r="B725" s="466">
        <f t="shared" si="37"/>
        <v>70.819999999999993</v>
      </c>
      <c r="C725" s="466">
        <f t="shared" si="37"/>
        <v>173.74</v>
      </c>
      <c r="D725" s="466">
        <f t="shared" si="37"/>
        <v>101.74</v>
      </c>
      <c r="E725" s="466">
        <f t="shared" si="37"/>
        <v>37.99</v>
      </c>
      <c r="F725" s="466">
        <f t="shared" si="37"/>
        <v>69.989999999999995</v>
      </c>
      <c r="G725" s="466">
        <f t="shared" si="38"/>
        <v>37.99</v>
      </c>
      <c r="H725" s="466" t="str">
        <f t="shared" si="39"/>
        <v>Pooled 900</v>
      </c>
    </row>
    <row r="726" spans="1:8" x14ac:dyDescent="0.25">
      <c r="A726" s="432">
        <v>716</v>
      </c>
      <c r="B726" s="466">
        <f t="shared" si="37"/>
        <v>70.91</v>
      </c>
      <c r="C726" s="466">
        <f t="shared" si="37"/>
        <v>173.99</v>
      </c>
      <c r="D726" s="466">
        <f t="shared" si="37"/>
        <v>101.99</v>
      </c>
      <c r="E726" s="466">
        <f t="shared" si="37"/>
        <v>37.99</v>
      </c>
      <c r="F726" s="466">
        <f t="shared" si="37"/>
        <v>69.989999999999995</v>
      </c>
      <c r="G726" s="466">
        <f t="shared" si="38"/>
        <v>37.99</v>
      </c>
      <c r="H726" s="466" t="str">
        <f t="shared" si="39"/>
        <v>Pooled 900</v>
      </c>
    </row>
    <row r="727" spans="1:8" x14ac:dyDescent="0.25">
      <c r="A727" s="432">
        <v>717</v>
      </c>
      <c r="B727" s="466">
        <f t="shared" si="37"/>
        <v>71</v>
      </c>
      <c r="C727" s="466">
        <f t="shared" si="37"/>
        <v>174.24</v>
      </c>
      <c r="D727" s="466">
        <f t="shared" si="37"/>
        <v>102.24</v>
      </c>
      <c r="E727" s="466">
        <f t="shared" si="37"/>
        <v>37.99</v>
      </c>
      <c r="F727" s="466">
        <f t="shared" si="37"/>
        <v>69.989999999999995</v>
      </c>
      <c r="G727" s="466">
        <f t="shared" si="38"/>
        <v>37.99</v>
      </c>
      <c r="H727" s="466" t="str">
        <f t="shared" si="39"/>
        <v>Pooled 900</v>
      </c>
    </row>
    <row r="728" spans="1:8" x14ac:dyDescent="0.25">
      <c r="A728" s="432">
        <v>718</v>
      </c>
      <c r="B728" s="466">
        <f t="shared" si="37"/>
        <v>71.09</v>
      </c>
      <c r="C728" s="466">
        <f t="shared" si="37"/>
        <v>174.49</v>
      </c>
      <c r="D728" s="466">
        <f t="shared" si="37"/>
        <v>102.49</v>
      </c>
      <c r="E728" s="466">
        <f t="shared" si="37"/>
        <v>37.99</v>
      </c>
      <c r="F728" s="466">
        <f t="shared" si="37"/>
        <v>69.989999999999995</v>
      </c>
      <c r="G728" s="466">
        <f t="shared" si="38"/>
        <v>37.99</v>
      </c>
      <c r="H728" s="466" t="str">
        <f t="shared" si="39"/>
        <v>Pooled 900</v>
      </c>
    </row>
    <row r="729" spans="1:8" x14ac:dyDescent="0.25">
      <c r="A729" s="432">
        <v>719</v>
      </c>
      <c r="B729" s="466">
        <f t="shared" si="37"/>
        <v>71.180000000000007</v>
      </c>
      <c r="C729" s="466">
        <f t="shared" si="37"/>
        <v>174.74</v>
      </c>
      <c r="D729" s="466">
        <f t="shared" si="37"/>
        <v>102.74</v>
      </c>
      <c r="E729" s="466">
        <f t="shared" si="37"/>
        <v>37.99</v>
      </c>
      <c r="F729" s="466">
        <f t="shared" si="37"/>
        <v>69.989999999999995</v>
      </c>
      <c r="G729" s="466">
        <f t="shared" si="38"/>
        <v>37.99</v>
      </c>
      <c r="H729" s="466" t="str">
        <f t="shared" si="39"/>
        <v>Pooled 900</v>
      </c>
    </row>
    <row r="730" spans="1:8" x14ac:dyDescent="0.25">
      <c r="A730" s="432">
        <v>720</v>
      </c>
      <c r="B730" s="466">
        <f t="shared" si="37"/>
        <v>71.27</v>
      </c>
      <c r="C730" s="466">
        <f t="shared" si="37"/>
        <v>174.99</v>
      </c>
      <c r="D730" s="466">
        <f t="shared" si="37"/>
        <v>102.99</v>
      </c>
      <c r="E730" s="466">
        <f t="shared" si="37"/>
        <v>37.99</v>
      </c>
      <c r="F730" s="466">
        <f t="shared" si="37"/>
        <v>69.989999999999995</v>
      </c>
      <c r="G730" s="466">
        <f t="shared" si="38"/>
        <v>37.99</v>
      </c>
      <c r="H730" s="466" t="str">
        <f t="shared" si="39"/>
        <v>Pooled 900</v>
      </c>
    </row>
    <row r="731" spans="1:8" x14ac:dyDescent="0.25">
      <c r="A731" s="432">
        <v>721</v>
      </c>
      <c r="B731" s="466">
        <f t="shared" si="37"/>
        <v>71.36</v>
      </c>
      <c r="C731" s="466">
        <f t="shared" si="37"/>
        <v>175.24</v>
      </c>
      <c r="D731" s="466">
        <f t="shared" si="37"/>
        <v>103.24</v>
      </c>
      <c r="E731" s="466">
        <f t="shared" si="37"/>
        <v>37.99</v>
      </c>
      <c r="F731" s="466">
        <f t="shared" si="37"/>
        <v>69.989999999999995</v>
      </c>
      <c r="G731" s="466">
        <f t="shared" si="38"/>
        <v>37.99</v>
      </c>
      <c r="H731" s="466" t="str">
        <f t="shared" si="39"/>
        <v>Pooled 900</v>
      </c>
    </row>
    <row r="732" spans="1:8" x14ac:dyDescent="0.25">
      <c r="A732" s="432">
        <v>722</v>
      </c>
      <c r="B732" s="466">
        <f t="shared" si="37"/>
        <v>71.45</v>
      </c>
      <c r="C732" s="466">
        <f t="shared" si="37"/>
        <v>175.49</v>
      </c>
      <c r="D732" s="466">
        <f t="shared" si="37"/>
        <v>103.49</v>
      </c>
      <c r="E732" s="466">
        <f t="shared" si="37"/>
        <v>37.99</v>
      </c>
      <c r="F732" s="466">
        <f t="shared" si="37"/>
        <v>69.989999999999995</v>
      </c>
      <c r="G732" s="466">
        <f t="shared" si="38"/>
        <v>37.99</v>
      </c>
      <c r="H732" s="466" t="str">
        <f t="shared" si="39"/>
        <v>Pooled 900</v>
      </c>
    </row>
    <row r="733" spans="1:8" x14ac:dyDescent="0.25">
      <c r="A733" s="432">
        <v>723</v>
      </c>
      <c r="B733" s="466">
        <f t="shared" si="37"/>
        <v>71.540000000000006</v>
      </c>
      <c r="C733" s="466">
        <f t="shared" si="37"/>
        <v>175.74</v>
      </c>
      <c r="D733" s="466">
        <f t="shared" si="37"/>
        <v>103.74</v>
      </c>
      <c r="E733" s="466">
        <f t="shared" si="37"/>
        <v>37.99</v>
      </c>
      <c r="F733" s="466">
        <f t="shared" si="37"/>
        <v>69.989999999999995</v>
      </c>
      <c r="G733" s="466">
        <f t="shared" si="38"/>
        <v>37.99</v>
      </c>
      <c r="H733" s="466" t="str">
        <f t="shared" si="39"/>
        <v>Pooled 900</v>
      </c>
    </row>
    <row r="734" spans="1:8" x14ac:dyDescent="0.25">
      <c r="A734" s="432">
        <v>724</v>
      </c>
      <c r="B734" s="466">
        <f t="shared" si="37"/>
        <v>71.63</v>
      </c>
      <c r="C734" s="466">
        <f t="shared" si="37"/>
        <v>175.99</v>
      </c>
      <c r="D734" s="466">
        <f t="shared" si="37"/>
        <v>103.99</v>
      </c>
      <c r="E734" s="466">
        <f t="shared" si="37"/>
        <v>37.99</v>
      </c>
      <c r="F734" s="466">
        <f t="shared" si="37"/>
        <v>69.989999999999995</v>
      </c>
      <c r="G734" s="466">
        <f t="shared" si="38"/>
        <v>37.99</v>
      </c>
      <c r="H734" s="466" t="str">
        <f t="shared" si="39"/>
        <v>Pooled 900</v>
      </c>
    </row>
    <row r="735" spans="1:8" x14ac:dyDescent="0.25">
      <c r="A735" s="432">
        <v>725</v>
      </c>
      <c r="B735" s="466">
        <f t="shared" si="37"/>
        <v>71.72</v>
      </c>
      <c r="C735" s="466">
        <f t="shared" si="37"/>
        <v>176.24</v>
      </c>
      <c r="D735" s="466">
        <f t="shared" si="37"/>
        <v>104.24</v>
      </c>
      <c r="E735" s="466">
        <f t="shared" si="37"/>
        <v>37.99</v>
      </c>
      <c r="F735" s="466">
        <f t="shared" si="37"/>
        <v>69.989999999999995</v>
      </c>
      <c r="G735" s="466">
        <f t="shared" si="38"/>
        <v>37.99</v>
      </c>
      <c r="H735" s="466" t="str">
        <f t="shared" si="39"/>
        <v>Pooled 900</v>
      </c>
    </row>
    <row r="736" spans="1:8" x14ac:dyDescent="0.25">
      <c r="A736" s="432">
        <v>726</v>
      </c>
      <c r="B736" s="466">
        <f t="shared" si="37"/>
        <v>71.81</v>
      </c>
      <c r="C736" s="466">
        <f t="shared" si="37"/>
        <v>176.49</v>
      </c>
      <c r="D736" s="466">
        <f t="shared" si="37"/>
        <v>104.49</v>
      </c>
      <c r="E736" s="466">
        <f t="shared" si="37"/>
        <v>37.99</v>
      </c>
      <c r="F736" s="466">
        <f t="shared" si="37"/>
        <v>69.989999999999995</v>
      </c>
      <c r="G736" s="466">
        <f t="shared" si="38"/>
        <v>37.99</v>
      </c>
      <c r="H736" s="466" t="str">
        <f t="shared" si="39"/>
        <v>Pooled 900</v>
      </c>
    </row>
    <row r="737" spans="1:8" x14ac:dyDescent="0.25">
      <c r="A737" s="432">
        <v>727</v>
      </c>
      <c r="B737" s="466">
        <f t="shared" si="37"/>
        <v>71.900000000000006</v>
      </c>
      <c r="C737" s="466">
        <f t="shared" si="37"/>
        <v>176.74</v>
      </c>
      <c r="D737" s="466">
        <f t="shared" si="37"/>
        <v>104.74</v>
      </c>
      <c r="E737" s="466">
        <f t="shared" si="37"/>
        <v>37.99</v>
      </c>
      <c r="F737" s="466">
        <f t="shared" si="37"/>
        <v>69.989999999999995</v>
      </c>
      <c r="G737" s="466">
        <f t="shared" si="38"/>
        <v>37.99</v>
      </c>
      <c r="H737" s="466" t="str">
        <f t="shared" si="39"/>
        <v>Pooled 900</v>
      </c>
    </row>
    <row r="738" spans="1:8" x14ac:dyDescent="0.25">
      <c r="A738" s="432">
        <v>728</v>
      </c>
      <c r="B738" s="466">
        <f t="shared" ref="B738:F788" si="40">ROUND(B$6+IF($A738&gt;B$2,($A738-B$2)*B$7,0),2)</f>
        <v>71.989999999999995</v>
      </c>
      <c r="C738" s="466">
        <f t="shared" si="40"/>
        <v>176.99</v>
      </c>
      <c r="D738" s="466">
        <f t="shared" si="40"/>
        <v>104.99</v>
      </c>
      <c r="E738" s="466">
        <f t="shared" si="40"/>
        <v>37.99</v>
      </c>
      <c r="F738" s="466">
        <f t="shared" si="40"/>
        <v>69.989999999999995</v>
      </c>
      <c r="G738" s="466">
        <f t="shared" si="38"/>
        <v>37.99</v>
      </c>
      <c r="H738" s="466" t="str">
        <f t="shared" si="39"/>
        <v>Pooled 900</v>
      </c>
    </row>
    <row r="739" spans="1:8" x14ac:dyDescent="0.25">
      <c r="A739" s="432">
        <v>729</v>
      </c>
      <c r="B739" s="466">
        <f t="shared" si="40"/>
        <v>72.08</v>
      </c>
      <c r="C739" s="466">
        <f t="shared" si="40"/>
        <v>177.24</v>
      </c>
      <c r="D739" s="466">
        <f t="shared" si="40"/>
        <v>105.24</v>
      </c>
      <c r="E739" s="466">
        <f t="shared" si="40"/>
        <v>37.99</v>
      </c>
      <c r="F739" s="466">
        <f t="shared" si="40"/>
        <v>69.989999999999995</v>
      </c>
      <c r="G739" s="466">
        <f t="shared" si="38"/>
        <v>37.99</v>
      </c>
      <c r="H739" s="466" t="str">
        <f t="shared" si="39"/>
        <v>Pooled 900</v>
      </c>
    </row>
    <row r="740" spans="1:8" x14ac:dyDescent="0.25">
      <c r="A740" s="432">
        <v>730</v>
      </c>
      <c r="B740" s="466">
        <f t="shared" si="40"/>
        <v>72.17</v>
      </c>
      <c r="C740" s="466">
        <f t="shared" si="40"/>
        <v>177.49</v>
      </c>
      <c r="D740" s="466">
        <f t="shared" si="40"/>
        <v>105.49</v>
      </c>
      <c r="E740" s="466">
        <f t="shared" si="40"/>
        <v>37.99</v>
      </c>
      <c r="F740" s="466">
        <f t="shared" si="40"/>
        <v>69.989999999999995</v>
      </c>
      <c r="G740" s="466">
        <f t="shared" si="38"/>
        <v>37.99</v>
      </c>
      <c r="H740" s="466" t="str">
        <f t="shared" si="39"/>
        <v>Pooled 900</v>
      </c>
    </row>
    <row r="741" spans="1:8" x14ac:dyDescent="0.25">
      <c r="A741" s="432">
        <v>731</v>
      </c>
      <c r="B741" s="466">
        <f t="shared" si="40"/>
        <v>72.260000000000005</v>
      </c>
      <c r="C741" s="466">
        <f t="shared" si="40"/>
        <v>177.74</v>
      </c>
      <c r="D741" s="466">
        <f t="shared" si="40"/>
        <v>105.74</v>
      </c>
      <c r="E741" s="466">
        <f t="shared" si="40"/>
        <v>37.99</v>
      </c>
      <c r="F741" s="466">
        <f t="shared" si="40"/>
        <v>69.989999999999995</v>
      </c>
      <c r="G741" s="466">
        <f t="shared" si="38"/>
        <v>37.99</v>
      </c>
      <c r="H741" s="466" t="str">
        <f t="shared" si="39"/>
        <v>Pooled 900</v>
      </c>
    </row>
    <row r="742" spans="1:8" x14ac:dyDescent="0.25">
      <c r="A742" s="432">
        <v>732</v>
      </c>
      <c r="B742" s="466">
        <f t="shared" si="40"/>
        <v>72.349999999999994</v>
      </c>
      <c r="C742" s="466">
        <f t="shared" si="40"/>
        <v>177.99</v>
      </c>
      <c r="D742" s="466">
        <f t="shared" si="40"/>
        <v>105.99</v>
      </c>
      <c r="E742" s="466">
        <f t="shared" si="40"/>
        <v>37.99</v>
      </c>
      <c r="F742" s="466">
        <f t="shared" si="40"/>
        <v>69.989999999999995</v>
      </c>
      <c r="G742" s="466">
        <f t="shared" si="38"/>
        <v>37.99</v>
      </c>
      <c r="H742" s="466" t="str">
        <f t="shared" si="39"/>
        <v>Pooled 900</v>
      </c>
    </row>
    <row r="743" spans="1:8" x14ac:dyDescent="0.25">
      <c r="A743" s="432">
        <v>733</v>
      </c>
      <c r="B743" s="466">
        <f t="shared" si="40"/>
        <v>72.44</v>
      </c>
      <c r="C743" s="466">
        <f t="shared" si="40"/>
        <v>178.24</v>
      </c>
      <c r="D743" s="466">
        <f t="shared" si="40"/>
        <v>106.24</v>
      </c>
      <c r="E743" s="466">
        <f t="shared" si="40"/>
        <v>37.99</v>
      </c>
      <c r="F743" s="466">
        <f t="shared" si="40"/>
        <v>69.989999999999995</v>
      </c>
      <c r="G743" s="466">
        <f t="shared" si="38"/>
        <v>37.99</v>
      </c>
      <c r="H743" s="466" t="str">
        <f t="shared" si="39"/>
        <v>Pooled 900</v>
      </c>
    </row>
    <row r="744" spans="1:8" x14ac:dyDescent="0.25">
      <c r="A744" s="432">
        <v>734</v>
      </c>
      <c r="B744" s="466">
        <f t="shared" si="40"/>
        <v>72.53</v>
      </c>
      <c r="C744" s="466">
        <f t="shared" si="40"/>
        <v>178.49</v>
      </c>
      <c r="D744" s="466">
        <f t="shared" si="40"/>
        <v>106.49</v>
      </c>
      <c r="E744" s="466">
        <f t="shared" si="40"/>
        <v>37.99</v>
      </c>
      <c r="F744" s="466">
        <f t="shared" si="40"/>
        <v>69.989999999999995</v>
      </c>
      <c r="G744" s="466">
        <f t="shared" si="38"/>
        <v>37.99</v>
      </c>
      <c r="H744" s="466" t="str">
        <f t="shared" si="39"/>
        <v>Pooled 900</v>
      </c>
    </row>
    <row r="745" spans="1:8" x14ac:dyDescent="0.25">
      <c r="A745" s="432">
        <v>735</v>
      </c>
      <c r="B745" s="466">
        <f t="shared" si="40"/>
        <v>72.62</v>
      </c>
      <c r="C745" s="466">
        <f t="shared" si="40"/>
        <v>178.74</v>
      </c>
      <c r="D745" s="466">
        <f t="shared" si="40"/>
        <v>106.74</v>
      </c>
      <c r="E745" s="466">
        <f t="shared" si="40"/>
        <v>37.99</v>
      </c>
      <c r="F745" s="466">
        <f t="shared" si="40"/>
        <v>69.989999999999995</v>
      </c>
      <c r="G745" s="466">
        <f t="shared" si="38"/>
        <v>37.99</v>
      </c>
      <c r="H745" s="466" t="str">
        <f t="shared" si="39"/>
        <v>Pooled 900</v>
      </c>
    </row>
    <row r="746" spans="1:8" x14ac:dyDescent="0.25">
      <c r="A746" s="432">
        <v>736</v>
      </c>
      <c r="B746" s="466">
        <f t="shared" si="40"/>
        <v>72.709999999999994</v>
      </c>
      <c r="C746" s="466">
        <f t="shared" si="40"/>
        <v>178.99</v>
      </c>
      <c r="D746" s="466">
        <f t="shared" si="40"/>
        <v>106.99</v>
      </c>
      <c r="E746" s="466">
        <f t="shared" si="40"/>
        <v>37.99</v>
      </c>
      <c r="F746" s="466">
        <f t="shared" si="40"/>
        <v>69.989999999999995</v>
      </c>
      <c r="G746" s="466">
        <f t="shared" si="38"/>
        <v>37.99</v>
      </c>
      <c r="H746" s="466" t="str">
        <f t="shared" si="39"/>
        <v>Pooled 900</v>
      </c>
    </row>
    <row r="747" spans="1:8" x14ac:dyDescent="0.25">
      <c r="A747" s="432">
        <v>737</v>
      </c>
      <c r="B747" s="466">
        <f t="shared" si="40"/>
        <v>72.8</v>
      </c>
      <c r="C747" s="466">
        <f t="shared" si="40"/>
        <v>179.24</v>
      </c>
      <c r="D747" s="466">
        <f t="shared" si="40"/>
        <v>107.24</v>
      </c>
      <c r="E747" s="466">
        <f t="shared" si="40"/>
        <v>37.99</v>
      </c>
      <c r="F747" s="466">
        <f t="shared" si="40"/>
        <v>69.989999999999995</v>
      </c>
      <c r="G747" s="466">
        <f t="shared" si="38"/>
        <v>37.99</v>
      </c>
      <c r="H747" s="466" t="str">
        <f t="shared" si="39"/>
        <v>Pooled 900</v>
      </c>
    </row>
    <row r="748" spans="1:8" x14ac:dyDescent="0.25">
      <c r="A748" s="432">
        <v>738</v>
      </c>
      <c r="B748" s="466">
        <f t="shared" si="40"/>
        <v>72.89</v>
      </c>
      <c r="C748" s="466">
        <f t="shared" si="40"/>
        <v>179.49</v>
      </c>
      <c r="D748" s="466">
        <f t="shared" si="40"/>
        <v>107.49</v>
      </c>
      <c r="E748" s="466">
        <f t="shared" si="40"/>
        <v>37.99</v>
      </c>
      <c r="F748" s="466">
        <f t="shared" si="40"/>
        <v>69.989999999999995</v>
      </c>
      <c r="G748" s="466">
        <f t="shared" si="38"/>
        <v>37.99</v>
      </c>
      <c r="H748" s="466" t="str">
        <f t="shared" si="39"/>
        <v>Pooled 900</v>
      </c>
    </row>
    <row r="749" spans="1:8" x14ac:dyDescent="0.25">
      <c r="A749" s="432">
        <v>739</v>
      </c>
      <c r="B749" s="466">
        <f t="shared" si="40"/>
        <v>72.98</v>
      </c>
      <c r="C749" s="466">
        <f t="shared" si="40"/>
        <v>179.74</v>
      </c>
      <c r="D749" s="466">
        <f t="shared" si="40"/>
        <v>107.74</v>
      </c>
      <c r="E749" s="466">
        <f t="shared" si="40"/>
        <v>37.99</v>
      </c>
      <c r="F749" s="466">
        <f t="shared" si="40"/>
        <v>69.989999999999995</v>
      </c>
      <c r="G749" s="466">
        <f t="shared" si="38"/>
        <v>37.99</v>
      </c>
      <c r="H749" s="466" t="str">
        <f t="shared" si="39"/>
        <v>Pooled 900</v>
      </c>
    </row>
    <row r="750" spans="1:8" x14ac:dyDescent="0.25">
      <c r="A750" s="432">
        <v>740</v>
      </c>
      <c r="B750" s="466">
        <f t="shared" si="40"/>
        <v>73.069999999999993</v>
      </c>
      <c r="C750" s="466">
        <f t="shared" si="40"/>
        <v>179.99</v>
      </c>
      <c r="D750" s="466">
        <f t="shared" si="40"/>
        <v>107.99</v>
      </c>
      <c r="E750" s="466">
        <f t="shared" si="40"/>
        <v>37.99</v>
      </c>
      <c r="F750" s="466">
        <f t="shared" si="40"/>
        <v>69.989999999999995</v>
      </c>
      <c r="G750" s="466">
        <f t="shared" si="38"/>
        <v>37.99</v>
      </c>
      <c r="H750" s="466" t="str">
        <f t="shared" si="39"/>
        <v>Pooled 900</v>
      </c>
    </row>
    <row r="751" spans="1:8" x14ac:dyDescent="0.25">
      <c r="A751" s="432">
        <v>741</v>
      </c>
      <c r="B751" s="466">
        <f t="shared" si="40"/>
        <v>73.16</v>
      </c>
      <c r="C751" s="466">
        <f t="shared" si="40"/>
        <v>180.24</v>
      </c>
      <c r="D751" s="466">
        <f t="shared" si="40"/>
        <v>108.24</v>
      </c>
      <c r="E751" s="466">
        <f t="shared" si="40"/>
        <v>37.99</v>
      </c>
      <c r="F751" s="466">
        <f t="shared" si="40"/>
        <v>69.989999999999995</v>
      </c>
      <c r="G751" s="466">
        <f t="shared" si="38"/>
        <v>37.99</v>
      </c>
      <c r="H751" s="466" t="str">
        <f t="shared" si="39"/>
        <v>Pooled 900</v>
      </c>
    </row>
    <row r="752" spans="1:8" x14ac:dyDescent="0.25">
      <c r="A752" s="432">
        <v>742</v>
      </c>
      <c r="B752" s="466">
        <f t="shared" si="40"/>
        <v>73.25</v>
      </c>
      <c r="C752" s="466">
        <f t="shared" si="40"/>
        <v>180.49</v>
      </c>
      <c r="D752" s="466">
        <f t="shared" si="40"/>
        <v>108.49</v>
      </c>
      <c r="E752" s="466">
        <f t="shared" si="40"/>
        <v>37.99</v>
      </c>
      <c r="F752" s="466">
        <f t="shared" si="40"/>
        <v>69.989999999999995</v>
      </c>
      <c r="G752" s="466">
        <f t="shared" si="38"/>
        <v>37.99</v>
      </c>
      <c r="H752" s="466" t="str">
        <f t="shared" si="39"/>
        <v>Pooled 900</v>
      </c>
    </row>
    <row r="753" spans="1:8" x14ac:dyDescent="0.25">
      <c r="A753" s="432">
        <v>743</v>
      </c>
      <c r="B753" s="466">
        <f t="shared" si="40"/>
        <v>73.34</v>
      </c>
      <c r="C753" s="466">
        <f t="shared" si="40"/>
        <v>180.74</v>
      </c>
      <c r="D753" s="466">
        <f t="shared" si="40"/>
        <v>108.74</v>
      </c>
      <c r="E753" s="466">
        <f t="shared" si="40"/>
        <v>37.99</v>
      </c>
      <c r="F753" s="466">
        <f t="shared" si="40"/>
        <v>69.989999999999995</v>
      </c>
      <c r="G753" s="466">
        <f t="shared" si="38"/>
        <v>37.99</v>
      </c>
      <c r="H753" s="466" t="str">
        <f t="shared" si="39"/>
        <v>Pooled 900</v>
      </c>
    </row>
    <row r="754" spans="1:8" x14ac:dyDescent="0.25">
      <c r="A754" s="432">
        <v>744</v>
      </c>
      <c r="B754" s="466">
        <f t="shared" si="40"/>
        <v>73.430000000000007</v>
      </c>
      <c r="C754" s="466">
        <f t="shared" si="40"/>
        <v>180.99</v>
      </c>
      <c r="D754" s="466">
        <f t="shared" si="40"/>
        <v>108.99</v>
      </c>
      <c r="E754" s="466">
        <f t="shared" si="40"/>
        <v>37.99</v>
      </c>
      <c r="F754" s="466">
        <f t="shared" si="40"/>
        <v>69.989999999999995</v>
      </c>
      <c r="G754" s="466">
        <f t="shared" si="38"/>
        <v>37.99</v>
      </c>
      <c r="H754" s="466" t="str">
        <f t="shared" si="39"/>
        <v>Pooled 900</v>
      </c>
    </row>
    <row r="755" spans="1:8" x14ac:dyDescent="0.25">
      <c r="A755" s="432">
        <v>745</v>
      </c>
      <c r="B755" s="466">
        <f t="shared" si="40"/>
        <v>73.52</v>
      </c>
      <c r="C755" s="466">
        <f t="shared" si="40"/>
        <v>181.24</v>
      </c>
      <c r="D755" s="466">
        <f t="shared" si="40"/>
        <v>109.24</v>
      </c>
      <c r="E755" s="466">
        <f t="shared" si="40"/>
        <v>37.99</v>
      </c>
      <c r="F755" s="466">
        <f t="shared" si="40"/>
        <v>69.989999999999995</v>
      </c>
      <c r="G755" s="466">
        <f t="shared" si="38"/>
        <v>37.99</v>
      </c>
      <c r="H755" s="466" t="str">
        <f t="shared" si="39"/>
        <v>Pooled 900</v>
      </c>
    </row>
    <row r="756" spans="1:8" x14ac:dyDescent="0.25">
      <c r="A756" s="432">
        <v>746</v>
      </c>
      <c r="B756" s="466">
        <f t="shared" si="40"/>
        <v>73.61</v>
      </c>
      <c r="C756" s="466">
        <f t="shared" si="40"/>
        <v>181.49</v>
      </c>
      <c r="D756" s="466">
        <f t="shared" si="40"/>
        <v>109.49</v>
      </c>
      <c r="E756" s="466">
        <f t="shared" si="40"/>
        <v>37.99</v>
      </c>
      <c r="F756" s="466">
        <f t="shared" si="40"/>
        <v>69.989999999999995</v>
      </c>
      <c r="G756" s="466">
        <f t="shared" si="38"/>
        <v>37.99</v>
      </c>
      <c r="H756" s="466" t="str">
        <f t="shared" si="39"/>
        <v>Pooled 900</v>
      </c>
    </row>
    <row r="757" spans="1:8" x14ac:dyDescent="0.25">
      <c r="A757" s="432">
        <v>747</v>
      </c>
      <c r="B757" s="466">
        <f t="shared" si="40"/>
        <v>73.7</v>
      </c>
      <c r="C757" s="466">
        <f t="shared" si="40"/>
        <v>181.74</v>
      </c>
      <c r="D757" s="466">
        <f t="shared" si="40"/>
        <v>109.74</v>
      </c>
      <c r="E757" s="466">
        <f t="shared" si="40"/>
        <v>37.99</v>
      </c>
      <c r="F757" s="466">
        <f t="shared" si="40"/>
        <v>69.989999999999995</v>
      </c>
      <c r="G757" s="466">
        <f t="shared" si="38"/>
        <v>37.99</v>
      </c>
      <c r="H757" s="466" t="str">
        <f t="shared" si="39"/>
        <v>Pooled 900</v>
      </c>
    </row>
    <row r="758" spans="1:8" x14ac:dyDescent="0.25">
      <c r="A758" s="432">
        <v>748</v>
      </c>
      <c r="B758" s="466">
        <f t="shared" si="40"/>
        <v>73.790000000000006</v>
      </c>
      <c r="C758" s="466">
        <f t="shared" si="40"/>
        <v>181.99</v>
      </c>
      <c r="D758" s="466">
        <f t="shared" si="40"/>
        <v>109.99</v>
      </c>
      <c r="E758" s="466">
        <f t="shared" si="40"/>
        <v>37.99</v>
      </c>
      <c r="F758" s="466">
        <f t="shared" si="40"/>
        <v>69.989999999999995</v>
      </c>
      <c r="G758" s="466">
        <f t="shared" si="38"/>
        <v>37.99</v>
      </c>
      <c r="H758" s="466" t="str">
        <f t="shared" si="39"/>
        <v>Pooled 900</v>
      </c>
    </row>
    <row r="759" spans="1:8" x14ac:dyDescent="0.25">
      <c r="A759" s="432">
        <v>749</v>
      </c>
      <c r="B759" s="466">
        <f t="shared" si="40"/>
        <v>73.88</v>
      </c>
      <c r="C759" s="466">
        <f t="shared" si="40"/>
        <v>182.24</v>
      </c>
      <c r="D759" s="466">
        <f t="shared" si="40"/>
        <v>110.24</v>
      </c>
      <c r="E759" s="466">
        <f t="shared" si="40"/>
        <v>37.99</v>
      </c>
      <c r="F759" s="466">
        <f t="shared" si="40"/>
        <v>69.989999999999995</v>
      </c>
      <c r="G759" s="466">
        <f t="shared" si="38"/>
        <v>37.99</v>
      </c>
      <c r="H759" s="466" t="str">
        <f t="shared" si="39"/>
        <v>Pooled 900</v>
      </c>
    </row>
    <row r="760" spans="1:8" x14ac:dyDescent="0.25">
      <c r="A760" s="432">
        <v>750</v>
      </c>
      <c r="B760" s="466">
        <f t="shared" si="40"/>
        <v>73.97</v>
      </c>
      <c r="C760" s="466">
        <f t="shared" si="40"/>
        <v>182.49</v>
      </c>
      <c r="D760" s="466">
        <f t="shared" si="40"/>
        <v>110.49</v>
      </c>
      <c r="E760" s="466">
        <f t="shared" si="40"/>
        <v>37.99</v>
      </c>
      <c r="F760" s="466">
        <f t="shared" si="40"/>
        <v>69.989999999999995</v>
      </c>
      <c r="G760" s="466">
        <f t="shared" si="38"/>
        <v>37.99</v>
      </c>
      <c r="H760" s="466" t="str">
        <f t="shared" si="39"/>
        <v>Pooled 900</v>
      </c>
    </row>
    <row r="761" spans="1:8" x14ac:dyDescent="0.25">
      <c r="A761" s="432">
        <v>751</v>
      </c>
      <c r="B761" s="466">
        <f t="shared" si="40"/>
        <v>74.06</v>
      </c>
      <c r="C761" s="466">
        <f t="shared" si="40"/>
        <v>182.74</v>
      </c>
      <c r="D761" s="466">
        <f t="shared" si="40"/>
        <v>110.74</v>
      </c>
      <c r="E761" s="466">
        <f t="shared" si="40"/>
        <v>37.99</v>
      </c>
      <c r="F761" s="466">
        <f t="shared" si="40"/>
        <v>69.989999999999995</v>
      </c>
      <c r="G761" s="466">
        <f t="shared" si="38"/>
        <v>37.99</v>
      </c>
      <c r="H761" s="466" t="str">
        <f t="shared" si="39"/>
        <v>Pooled 900</v>
      </c>
    </row>
    <row r="762" spans="1:8" x14ac:dyDescent="0.25">
      <c r="A762" s="432">
        <v>752</v>
      </c>
      <c r="B762" s="466">
        <f t="shared" si="40"/>
        <v>74.150000000000006</v>
      </c>
      <c r="C762" s="466">
        <f t="shared" si="40"/>
        <v>182.99</v>
      </c>
      <c r="D762" s="466">
        <f t="shared" si="40"/>
        <v>110.99</v>
      </c>
      <c r="E762" s="466">
        <f t="shared" si="40"/>
        <v>37.99</v>
      </c>
      <c r="F762" s="466">
        <f t="shared" si="40"/>
        <v>69.989999999999995</v>
      </c>
      <c r="G762" s="466">
        <f t="shared" si="38"/>
        <v>37.99</v>
      </c>
      <c r="H762" s="466" t="str">
        <f t="shared" si="39"/>
        <v>Pooled 900</v>
      </c>
    </row>
    <row r="763" spans="1:8" x14ac:dyDescent="0.25">
      <c r="A763" s="432">
        <v>753</v>
      </c>
      <c r="B763" s="466">
        <f t="shared" si="40"/>
        <v>74.239999999999995</v>
      </c>
      <c r="C763" s="466">
        <f t="shared" si="40"/>
        <v>183.24</v>
      </c>
      <c r="D763" s="466">
        <f t="shared" si="40"/>
        <v>111.24</v>
      </c>
      <c r="E763" s="466">
        <f t="shared" si="40"/>
        <v>37.99</v>
      </c>
      <c r="F763" s="466">
        <f t="shared" si="40"/>
        <v>69.989999999999995</v>
      </c>
      <c r="G763" s="466">
        <f t="shared" si="38"/>
        <v>37.99</v>
      </c>
      <c r="H763" s="466" t="str">
        <f t="shared" si="39"/>
        <v>Pooled 900</v>
      </c>
    </row>
    <row r="764" spans="1:8" x14ac:dyDescent="0.25">
      <c r="A764" s="432">
        <v>754</v>
      </c>
      <c r="B764" s="466">
        <f t="shared" si="40"/>
        <v>74.33</v>
      </c>
      <c r="C764" s="466">
        <f t="shared" si="40"/>
        <v>183.49</v>
      </c>
      <c r="D764" s="466">
        <f t="shared" si="40"/>
        <v>111.49</v>
      </c>
      <c r="E764" s="466">
        <f t="shared" si="40"/>
        <v>37.99</v>
      </c>
      <c r="F764" s="466">
        <f t="shared" si="40"/>
        <v>69.989999999999995</v>
      </c>
      <c r="G764" s="466">
        <f t="shared" si="38"/>
        <v>37.99</v>
      </c>
      <c r="H764" s="466" t="str">
        <f t="shared" si="39"/>
        <v>Pooled 900</v>
      </c>
    </row>
    <row r="765" spans="1:8" x14ac:dyDescent="0.25">
      <c r="A765" s="432">
        <v>755</v>
      </c>
      <c r="B765" s="466">
        <f t="shared" si="40"/>
        <v>74.42</v>
      </c>
      <c r="C765" s="466">
        <f t="shared" si="40"/>
        <v>183.74</v>
      </c>
      <c r="D765" s="466">
        <f t="shared" si="40"/>
        <v>111.74</v>
      </c>
      <c r="E765" s="466">
        <f t="shared" si="40"/>
        <v>37.99</v>
      </c>
      <c r="F765" s="466">
        <f t="shared" si="40"/>
        <v>69.989999999999995</v>
      </c>
      <c r="G765" s="466">
        <f t="shared" si="38"/>
        <v>37.99</v>
      </c>
      <c r="H765" s="466" t="str">
        <f t="shared" si="39"/>
        <v>Pooled 900</v>
      </c>
    </row>
    <row r="766" spans="1:8" x14ac:dyDescent="0.25">
      <c r="A766" s="432">
        <v>756</v>
      </c>
      <c r="B766" s="466">
        <f t="shared" si="40"/>
        <v>74.510000000000005</v>
      </c>
      <c r="C766" s="466">
        <f t="shared" si="40"/>
        <v>183.99</v>
      </c>
      <c r="D766" s="466">
        <f t="shared" si="40"/>
        <v>111.99</v>
      </c>
      <c r="E766" s="466">
        <f t="shared" si="40"/>
        <v>37.99</v>
      </c>
      <c r="F766" s="466">
        <f t="shared" si="40"/>
        <v>69.989999999999995</v>
      </c>
      <c r="G766" s="466">
        <f t="shared" si="38"/>
        <v>37.99</v>
      </c>
      <c r="H766" s="466" t="str">
        <f t="shared" si="39"/>
        <v>Pooled 900</v>
      </c>
    </row>
    <row r="767" spans="1:8" x14ac:dyDescent="0.25">
      <c r="A767" s="432">
        <v>757</v>
      </c>
      <c r="B767" s="466">
        <f t="shared" si="40"/>
        <v>74.599999999999994</v>
      </c>
      <c r="C767" s="466">
        <f t="shared" si="40"/>
        <v>184.24</v>
      </c>
      <c r="D767" s="466">
        <f t="shared" si="40"/>
        <v>112.24</v>
      </c>
      <c r="E767" s="466">
        <f t="shared" si="40"/>
        <v>37.99</v>
      </c>
      <c r="F767" s="466">
        <f t="shared" si="40"/>
        <v>69.989999999999995</v>
      </c>
      <c r="G767" s="466">
        <f t="shared" si="38"/>
        <v>37.99</v>
      </c>
      <c r="H767" s="466" t="str">
        <f t="shared" si="39"/>
        <v>Pooled 900</v>
      </c>
    </row>
    <row r="768" spans="1:8" x14ac:dyDescent="0.25">
      <c r="A768" s="432">
        <v>758</v>
      </c>
      <c r="B768" s="466">
        <f t="shared" si="40"/>
        <v>74.69</v>
      </c>
      <c r="C768" s="466">
        <f t="shared" si="40"/>
        <v>184.49</v>
      </c>
      <c r="D768" s="466">
        <f t="shared" si="40"/>
        <v>112.49</v>
      </c>
      <c r="E768" s="466">
        <f t="shared" si="40"/>
        <v>37.99</v>
      </c>
      <c r="F768" s="466">
        <f t="shared" si="40"/>
        <v>69.989999999999995</v>
      </c>
      <c r="G768" s="466">
        <f t="shared" si="38"/>
        <v>37.99</v>
      </c>
      <c r="H768" s="466" t="str">
        <f t="shared" si="39"/>
        <v>Pooled 900</v>
      </c>
    </row>
    <row r="769" spans="1:8" x14ac:dyDescent="0.25">
      <c r="A769" s="432">
        <v>759</v>
      </c>
      <c r="B769" s="466">
        <f t="shared" si="40"/>
        <v>74.78</v>
      </c>
      <c r="C769" s="466">
        <f t="shared" si="40"/>
        <v>184.74</v>
      </c>
      <c r="D769" s="466">
        <f t="shared" si="40"/>
        <v>112.74</v>
      </c>
      <c r="E769" s="466">
        <f t="shared" si="40"/>
        <v>37.99</v>
      </c>
      <c r="F769" s="466">
        <f t="shared" si="40"/>
        <v>69.989999999999995</v>
      </c>
      <c r="G769" s="466">
        <f t="shared" si="38"/>
        <v>37.99</v>
      </c>
      <c r="H769" s="466" t="str">
        <f t="shared" si="39"/>
        <v>Pooled 900</v>
      </c>
    </row>
    <row r="770" spans="1:8" x14ac:dyDescent="0.25">
      <c r="A770" s="432">
        <v>760</v>
      </c>
      <c r="B770" s="466">
        <f t="shared" si="40"/>
        <v>74.87</v>
      </c>
      <c r="C770" s="466">
        <f t="shared" si="40"/>
        <v>184.99</v>
      </c>
      <c r="D770" s="466">
        <f t="shared" si="40"/>
        <v>112.99</v>
      </c>
      <c r="E770" s="466">
        <f t="shared" si="40"/>
        <v>37.99</v>
      </c>
      <c r="F770" s="466">
        <f t="shared" si="40"/>
        <v>69.989999999999995</v>
      </c>
      <c r="G770" s="466">
        <f t="shared" si="38"/>
        <v>37.99</v>
      </c>
      <c r="H770" s="466" t="str">
        <f t="shared" si="39"/>
        <v>Pooled 900</v>
      </c>
    </row>
    <row r="771" spans="1:8" x14ac:dyDescent="0.25">
      <c r="A771" s="432">
        <v>761</v>
      </c>
      <c r="B771" s="466">
        <f t="shared" si="40"/>
        <v>74.959999999999994</v>
      </c>
      <c r="C771" s="466">
        <f t="shared" si="40"/>
        <v>185.24</v>
      </c>
      <c r="D771" s="466">
        <f t="shared" si="40"/>
        <v>113.24</v>
      </c>
      <c r="E771" s="466">
        <f t="shared" si="40"/>
        <v>37.99</v>
      </c>
      <c r="F771" s="466">
        <f t="shared" si="40"/>
        <v>69.989999999999995</v>
      </c>
      <c r="G771" s="466">
        <f t="shared" si="38"/>
        <v>37.99</v>
      </c>
      <c r="H771" s="466" t="str">
        <f t="shared" si="39"/>
        <v>Pooled 900</v>
      </c>
    </row>
    <row r="772" spans="1:8" x14ac:dyDescent="0.25">
      <c r="A772" s="432">
        <v>762</v>
      </c>
      <c r="B772" s="466">
        <f t="shared" si="40"/>
        <v>75.05</v>
      </c>
      <c r="C772" s="466">
        <f t="shared" si="40"/>
        <v>185.49</v>
      </c>
      <c r="D772" s="466">
        <f t="shared" si="40"/>
        <v>113.49</v>
      </c>
      <c r="E772" s="466">
        <f t="shared" si="40"/>
        <v>37.99</v>
      </c>
      <c r="F772" s="466">
        <f t="shared" si="40"/>
        <v>69.989999999999995</v>
      </c>
      <c r="G772" s="466">
        <f t="shared" si="38"/>
        <v>37.99</v>
      </c>
      <c r="H772" s="466" t="str">
        <f t="shared" si="39"/>
        <v>Pooled 900</v>
      </c>
    </row>
    <row r="773" spans="1:8" x14ac:dyDescent="0.25">
      <c r="A773" s="432">
        <v>763</v>
      </c>
      <c r="B773" s="466">
        <f t="shared" si="40"/>
        <v>75.14</v>
      </c>
      <c r="C773" s="466">
        <f t="shared" si="40"/>
        <v>185.74</v>
      </c>
      <c r="D773" s="466">
        <f t="shared" si="40"/>
        <v>113.74</v>
      </c>
      <c r="E773" s="466">
        <f t="shared" si="40"/>
        <v>37.99</v>
      </c>
      <c r="F773" s="466">
        <f t="shared" si="40"/>
        <v>69.989999999999995</v>
      </c>
      <c r="G773" s="466">
        <f t="shared" si="38"/>
        <v>37.99</v>
      </c>
      <c r="H773" s="466" t="str">
        <f t="shared" si="39"/>
        <v>Pooled 900</v>
      </c>
    </row>
    <row r="774" spans="1:8" x14ac:dyDescent="0.25">
      <c r="A774" s="432">
        <v>764</v>
      </c>
      <c r="B774" s="466">
        <f t="shared" si="40"/>
        <v>75.23</v>
      </c>
      <c r="C774" s="466">
        <f t="shared" si="40"/>
        <v>185.99</v>
      </c>
      <c r="D774" s="466">
        <f t="shared" si="40"/>
        <v>113.99</v>
      </c>
      <c r="E774" s="466">
        <f t="shared" si="40"/>
        <v>37.99</v>
      </c>
      <c r="F774" s="466">
        <f t="shared" si="40"/>
        <v>69.989999999999995</v>
      </c>
      <c r="G774" s="466">
        <f t="shared" si="38"/>
        <v>37.99</v>
      </c>
      <c r="H774" s="466" t="str">
        <f t="shared" si="39"/>
        <v>Pooled 900</v>
      </c>
    </row>
    <row r="775" spans="1:8" x14ac:dyDescent="0.25">
      <c r="A775" s="432">
        <v>765</v>
      </c>
      <c r="B775" s="466">
        <f t="shared" si="40"/>
        <v>75.319999999999993</v>
      </c>
      <c r="C775" s="466">
        <f t="shared" si="40"/>
        <v>186.24</v>
      </c>
      <c r="D775" s="466">
        <f t="shared" si="40"/>
        <v>114.24</v>
      </c>
      <c r="E775" s="466">
        <f t="shared" si="40"/>
        <v>37.99</v>
      </c>
      <c r="F775" s="466">
        <f t="shared" si="40"/>
        <v>69.989999999999995</v>
      </c>
      <c r="G775" s="466">
        <f t="shared" si="38"/>
        <v>37.99</v>
      </c>
      <c r="H775" s="466" t="str">
        <f t="shared" si="39"/>
        <v>Pooled 900</v>
      </c>
    </row>
    <row r="776" spans="1:8" x14ac:dyDescent="0.25">
      <c r="A776" s="432">
        <v>766</v>
      </c>
      <c r="B776" s="466">
        <f t="shared" si="40"/>
        <v>75.41</v>
      </c>
      <c r="C776" s="466">
        <f t="shared" si="40"/>
        <v>186.49</v>
      </c>
      <c r="D776" s="466">
        <f t="shared" si="40"/>
        <v>114.49</v>
      </c>
      <c r="E776" s="466">
        <f t="shared" si="40"/>
        <v>37.99</v>
      </c>
      <c r="F776" s="466">
        <f t="shared" si="40"/>
        <v>69.989999999999995</v>
      </c>
      <c r="G776" s="466">
        <f t="shared" si="38"/>
        <v>37.99</v>
      </c>
      <c r="H776" s="466" t="str">
        <f t="shared" si="39"/>
        <v>Pooled 900</v>
      </c>
    </row>
    <row r="777" spans="1:8" x14ac:dyDescent="0.25">
      <c r="A777" s="432">
        <v>767</v>
      </c>
      <c r="B777" s="466">
        <f t="shared" si="40"/>
        <v>75.5</v>
      </c>
      <c r="C777" s="466">
        <f t="shared" si="40"/>
        <v>186.74</v>
      </c>
      <c r="D777" s="466">
        <f t="shared" si="40"/>
        <v>114.74</v>
      </c>
      <c r="E777" s="466">
        <f t="shared" si="40"/>
        <v>37.99</v>
      </c>
      <c r="F777" s="466">
        <f t="shared" si="40"/>
        <v>69.989999999999995</v>
      </c>
      <c r="G777" s="466">
        <f t="shared" si="38"/>
        <v>37.99</v>
      </c>
      <c r="H777" s="466" t="str">
        <f t="shared" si="39"/>
        <v>Pooled 900</v>
      </c>
    </row>
    <row r="778" spans="1:8" x14ac:dyDescent="0.25">
      <c r="A778" s="432">
        <v>768</v>
      </c>
      <c r="B778" s="466">
        <f t="shared" si="40"/>
        <v>75.59</v>
      </c>
      <c r="C778" s="466">
        <f t="shared" si="40"/>
        <v>186.99</v>
      </c>
      <c r="D778" s="466">
        <f t="shared" si="40"/>
        <v>114.99</v>
      </c>
      <c r="E778" s="466">
        <f t="shared" si="40"/>
        <v>37.99</v>
      </c>
      <c r="F778" s="466">
        <f t="shared" si="40"/>
        <v>69.989999999999995</v>
      </c>
      <c r="G778" s="466">
        <f t="shared" si="38"/>
        <v>37.99</v>
      </c>
      <c r="H778" s="466" t="str">
        <f t="shared" si="39"/>
        <v>Pooled 900</v>
      </c>
    </row>
    <row r="779" spans="1:8" x14ac:dyDescent="0.25">
      <c r="A779" s="432">
        <v>769</v>
      </c>
      <c r="B779" s="466">
        <f t="shared" si="40"/>
        <v>75.680000000000007</v>
      </c>
      <c r="C779" s="466">
        <f t="shared" si="40"/>
        <v>187.24</v>
      </c>
      <c r="D779" s="466">
        <f t="shared" si="40"/>
        <v>115.24</v>
      </c>
      <c r="E779" s="466">
        <f t="shared" si="40"/>
        <v>37.99</v>
      </c>
      <c r="F779" s="466">
        <f t="shared" si="40"/>
        <v>69.989999999999995</v>
      </c>
      <c r="G779" s="466">
        <f t="shared" si="38"/>
        <v>37.99</v>
      </c>
      <c r="H779" s="466" t="str">
        <f t="shared" si="39"/>
        <v>Pooled 900</v>
      </c>
    </row>
    <row r="780" spans="1:8" x14ac:dyDescent="0.25">
      <c r="A780" s="432">
        <v>770</v>
      </c>
      <c r="B780" s="466">
        <f t="shared" si="40"/>
        <v>75.77</v>
      </c>
      <c r="C780" s="466">
        <f t="shared" si="40"/>
        <v>187.49</v>
      </c>
      <c r="D780" s="466">
        <f t="shared" si="40"/>
        <v>115.49</v>
      </c>
      <c r="E780" s="466">
        <f t="shared" si="40"/>
        <v>37.99</v>
      </c>
      <c r="F780" s="466">
        <f t="shared" si="40"/>
        <v>69.989999999999995</v>
      </c>
      <c r="G780" s="466">
        <f t="shared" ref="G780:G843" si="41">MIN(B780:F780)</f>
        <v>37.99</v>
      </c>
      <c r="H780" s="466" t="str">
        <f t="shared" ref="H780:H843" si="42">IF(G780=F780,"Unlimited",IF(G780=E780,"Pooled 900",IF(G780=D780,"Pooled 400",IF(G780=C780,"Pooled 100",IF(G780=B780,"Metered","")))))</f>
        <v>Pooled 900</v>
      </c>
    </row>
    <row r="781" spans="1:8" x14ac:dyDescent="0.25">
      <c r="A781" s="432">
        <v>771</v>
      </c>
      <c r="B781" s="466">
        <f t="shared" si="40"/>
        <v>75.86</v>
      </c>
      <c r="C781" s="466">
        <f t="shared" si="40"/>
        <v>187.74</v>
      </c>
      <c r="D781" s="466">
        <f t="shared" si="40"/>
        <v>115.74</v>
      </c>
      <c r="E781" s="466">
        <f t="shared" si="40"/>
        <v>37.99</v>
      </c>
      <c r="F781" s="466">
        <f t="shared" si="40"/>
        <v>69.989999999999995</v>
      </c>
      <c r="G781" s="466">
        <f t="shared" si="41"/>
        <v>37.99</v>
      </c>
      <c r="H781" s="466" t="str">
        <f t="shared" si="42"/>
        <v>Pooled 900</v>
      </c>
    </row>
    <row r="782" spans="1:8" x14ac:dyDescent="0.25">
      <c r="A782" s="432">
        <v>772</v>
      </c>
      <c r="B782" s="466">
        <f t="shared" si="40"/>
        <v>75.95</v>
      </c>
      <c r="C782" s="466">
        <f t="shared" si="40"/>
        <v>187.99</v>
      </c>
      <c r="D782" s="466">
        <f t="shared" si="40"/>
        <v>115.99</v>
      </c>
      <c r="E782" s="466">
        <f t="shared" si="40"/>
        <v>37.99</v>
      </c>
      <c r="F782" s="466">
        <f t="shared" si="40"/>
        <v>69.989999999999995</v>
      </c>
      <c r="G782" s="466">
        <f t="shared" si="41"/>
        <v>37.99</v>
      </c>
      <c r="H782" s="466" t="str">
        <f t="shared" si="42"/>
        <v>Pooled 900</v>
      </c>
    </row>
    <row r="783" spans="1:8" x14ac:dyDescent="0.25">
      <c r="A783" s="432">
        <v>773</v>
      </c>
      <c r="B783" s="466">
        <f t="shared" si="40"/>
        <v>76.040000000000006</v>
      </c>
      <c r="C783" s="466">
        <f t="shared" si="40"/>
        <v>188.24</v>
      </c>
      <c r="D783" s="466">
        <f t="shared" si="40"/>
        <v>116.24</v>
      </c>
      <c r="E783" s="466">
        <f t="shared" si="40"/>
        <v>37.99</v>
      </c>
      <c r="F783" s="466">
        <f t="shared" si="40"/>
        <v>69.989999999999995</v>
      </c>
      <c r="G783" s="466">
        <f t="shared" si="41"/>
        <v>37.99</v>
      </c>
      <c r="H783" s="466" t="str">
        <f t="shared" si="42"/>
        <v>Pooled 900</v>
      </c>
    </row>
    <row r="784" spans="1:8" x14ac:dyDescent="0.25">
      <c r="A784" s="432">
        <v>774</v>
      </c>
      <c r="B784" s="466">
        <f t="shared" si="40"/>
        <v>76.13</v>
      </c>
      <c r="C784" s="466">
        <f t="shared" si="40"/>
        <v>188.49</v>
      </c>
      <c r="D784" s="466">
        <f t="shared" si="40"/>
        <v>116.49</v>
      </c>
      <c r="E784" s="466">
        <f t="shared" si="40"/>
        <v>37.99</v>
      </c>
      <c r="F784" s="466">
        <f t="shared" si="40"/>
        <v>69.989999999999995</v>
      </c>
      <c r="G784" s="466">
        <f t="shared" si="41"/>
        <v>37.99</v>
      </c>
      <c r="H784" s="466" t="str">
        <f t="shared" si="42"/>
        <v>Pooled 900</v>
      </c>
    </row>
    <row r="785" spans="1:8" x14ac:dyDescent="0.25">
      <c r="A785" s="432">
        <v>775</v>
      </c>
      <c r="B785" s="466">
        <f t="shared" si="40"/>
        <v>76.22</v>
      </c>
      <c r="C785" s="466">
        <f t="shared" si="40"/>
        <v>188.74</v>
      </c>
      <c r="D785" s="466">
        <f t="shared" si="40"/>
        <v>116.74</v>
      </c>
      <c r="E785" s="466">
        <f t="shared" si="40"/>
        <v>37.99</v>
      </c>
      <c r="F785" s="466">
        <f t="shared" si="40"/>
        <v>69.989999999999995</v>
      </c>
      <c r="G785" s="466">
        <f t="shared" si="41"/>
        <v>37.99</v>
      </c>
      <c r="H785" s="466" t="str">
        <f t="shared" si="42"/>
        <v>Pooled 900</v>
      </c>
    </row>
    <row r="786" spans="1:8" x14ac:dyDescent="0.25">
      <c r="A786" s="432">
        <v>776</v>
      </c>
      <c r="B786" s="466">
        <f t="shared" si="40"/>
        <v>76.31</v>
      </c>
      <c r="C786" s="466">
        <f t="shared" si="40"/>
        <v>188.99</v>
      </c>
      <c r="D786" s="466">
        <f t="shared" si="40"/>
        <v>116.99</v>
      </c>
      <c r="E786" s="466">
        <f t="shared" si="40"/>
        <v>37.99</v>
      </c>
      <c r="F786" s="466">
        <f t="shared" si="40"/>
        <v>69.989999999999995</v>
      </c>
      <c r="G786" s="466">
        <f t="shared" si="41"/>
        <v>37.99</v>
      </c>
      <c r="H786" s="466" t="str">
        <f t="shared" si="42"/>
        <v>Pooled 900</v>
      </c>
    </row>
    <row r="787" spans="1:8" x14ac:dyDescent="0.25">
      <c r="A787" s="432">
        <v>777</v>
      </c>
      <c r="B787" s="466">
        <f t="shared" si="40"/>
        <v>76.400000000000006</v>
      </c>
      <c r="C787" s="466">
        <f t="shared" si="40"/>
        <v>189.24</v>
      </c>
      <c r="D787" s="466">
        <f t="shared" si="40"/>
        <v>117.24</v>
      </c>
      <c r="E787" s="466">
        <f t="shared" si="40"/>
        <v>37.99</v>
      </c>
      <c r="F787" s="466">
        <f t="shared" si="40"/>
        <v>69.989999999999995</v>
      </c>
      <c r="G787" s="466">
        <f t="shared" si="41"/>
        <v>37.99</v>
      </c>
      <c r="H787" s="466" t="str">
        <f t="shared" si="42"/>
        <v>Pooled 900</v>
      </c>
    </row>
    <row r="788" spans="1:8" x14ac:dyDescent="0.25">
      <c r="A788" s="432">
        <v>778</v>
      </c>
      <c r="B788" s="466">
        <f t="shared" si="40"/>
        <v>76.489999999999995</v>
      </c>
      <c r="C788" s="466">
        <f t="shared" si="40"/>
        <v>189.49</v>
      </c>
      <c r="D788" s="466">
        <f t="shared" si="40"/>
        <v>117.49</v>
      </c>
      <c r="E788" s="466">
        <f t="shared" si="40"/>
        <v>37.99</v>
      </c>
      <c r="F788" s="466">
        <f t="shared" si="40"/>
        <v>69.989999999999995</v>
      </c>
      <c r="G788" s="466">
        <f t="shared" si="41"/>
        <v>37.99</v>
      </c>
      <c r="H788" s="466" t="str">
        <f t="shared" si="42"/>
        <v>Pooled 900</v>
      </c>
    </row>
    <row r="789" spans="1:8" x14ac:dyDescent="0.25">
      <c r="A789" s="432">
        <v>779</v>
      </c>
      <c r="B789" s="466">
        <f t="shared" ref="B789:F839" si="43">ROUND(B$6+IF($A789&gt;B$2,($A789-B$2)*B$7,0),2)</f>
        <v>76.58</v>
      </c>
      <c r="C789" s="466">
        <f t="shared" si="43"/>
        <v>189.74</v>
      </c>
      <c r="D789" s="466">
        <f t="shared" si="43"/>
        <v>117.74</v>
      </c>
      <c r="E789" s="466">
        <f t="shared" si="43"/>
        <v>37.99</v>
      </c>
      <c r="F789" s="466">
        <f t="shared" si="43"/>
        <v>69.989999999999995</v>
      </c>
      <c r="G789" s="466">
        <f t="shared" si="41"/>
        <v>37.99</v>
      </c>
      <c r="H789" s="466" t="str">
        <f t="shared" si="42"/>
        <v>Pooled 900</v>
      </c>
    </row>
    <row r="790" spans="1:8" x14ac:dyDescent="0.25">
      <c r="A790" s="432">
        <v>780</v>
      </c>
      <c r="B790" s="466">
        <f t="shared" si="43"/>
        <v>76.67</v>
      </c>
      <c r="C790" s="466">
        <f t="shared" si="43"/>
        <v>189.99</v>
      </c>
      <c r="D790" s="466">
        <f t="shared" si="43"/>
        <v>117.99</v>
      </c>
      <c r="E790" s="466">
        <f t="shared" si="43"/>
        <v>37.99</v>
      </c>
      <c r="F790" s="466">
        <f t="shared" si="43"/>
        <v>69.989999999999995</v>
      </c>
      <c r="G790" s="466">
        <f t="shared" si="41"/>
        <v>37.99</v>
      </c>
      <c r="H790" s="466" t="str">
        <f t="shared" si="42"/>
        <v>Pooled 900</v>
      </c>
    </row>
    <row r="791" spans="1:8" x14ac:dyDescent="0.25">
      <c r="A791" s="432">
        <v>781</v>
      </c>
      <c r="B791" s="466">
        <f t="shared" si="43"/>
        <v>76.760000000000005</v>
      </c>
      <c r="C791" s="466">
        <f t="shared" si="43"/>
        <v>190.24</v>
      </c>
      <c r="D791" s="466">
        <f t="shared" si="43"/>
        <v>118.24</v>
      </c>
      <c r="E791" s="466">
        <f t="shared" si="43"/>
        <v>37.99</v>
      </c>
      <c r="F791" s="466">
        <f t="shared" si="43"/>
        <v>69.989999999999995</v>
      </c>
      <c r="G791" s="466">
        <f t="shared" si="41"/>
        <v>37.99</v>
      </c>
      <c r="H791" s="466" t="str">
        <f t="shared" si="42"/>
        <v>Pooled 900</v>
      </c>
    </row>
    <row r="792" spans="1:8" x14ac:dyDescent="0.25">
      <c r="A792" s="432">
        <v>782</v>
      </c>
      <c r="B792" s="466">
        <f t="shared" si="43"/>
        <v>76.849999999999994</v>
      </c>
      <c r="C792" s="466">
        <f t="shared" si="43"/>
        <v>190.49</v>
      </c>
      <c r="D792" s="466">
        <f t="shared" si="43"/>
        <v>118.49</v>
      </c>
      <c r="E792" s="466">
        <f t="shared" si="43"/>
        <v>37.99</v>
      </c>
      <c r="F792" s="466">
        <f t="shared" si="43"/>
        <v>69.989999999999995</v>
      </c>
      <c r="G792" s="466">
        <f t="shared" si="41"/>
        <v>37.99</v>
      </c>
      <c r="H792" s="466" t="str">
        <f t="shared" si="42"/>
        <v>Pooled 900</v>
      </c>
    </row>
    <row r="793" spans="1:8" x14ac:dyDescent="0.25">
      <c r="A793" s="432">
        <v>783</v>
      </c>
      <c r="B793" s="466">
        <f t="shared" si="43"/>
        <v>76.94</v>
      </c>
      <c r="C793" s="466">
        <f t="shared" si="43"/>
        <v>190.74</v>
      </c>
      <c r="D793" s="466">
        <f t="shared" si="43"/>
        <v>118.74</v>
      </c>
      <c r="E793" s="466">
        <f t="shared" si="43"/>
        <v>37.99</v>
      </c>
      <c r="F793" s="466">
        <f t="shared" si="43"/>
        <v>69.989999999999995</v>
      </c>
      <c r="G793" s="466">
        <f t="shared" si="41"/>
        <v>37.99</v>
      </c>
      <c r="H793" s="466" t="str">
        <f t="shared" si="42"/>
        <v>Pooled 900</v>
      </c>
    </row>
    <row r="794" spans="1:8" x14ac:dyDescent="0.25">
      <c r="A794" s="432">
        <v>784</v>
      </c>
      <c r="B794" s="466">
        <f t="shared" si="43"/>
        <v>77.03</v>
      </c>
      <c r="C794" s="466">
        <f t="shared" si="43"/>
        <v>190.99</v>
      </c>
      <c r="D794" s="466">
        <f t="shared" si="43"/>
        <v>118.99</v>
      </c>
      <c r="E794" s="466">
        <f t="shared" si="43"/>
        <v>37.99</v>
      </c>
      <c r="F794" s="466">
        <f t="shared" si="43"/>
        <v>69.989999999999995</v>
      </c>
      <c r="G794" s="466">
        <f t="shared" si="41"/>
        <v>37.99</v>
      </c>
      <c r="H794" s="466" t="str">
        <f t="shared" si="42"/>
        <v>Pooled 900</v>
      </c>
    </row>
    <row r="795" spans="1:8" x14ac:dyDescent="0.25">
      <c r="A795" s="432">
        <v>785</v>
      </c>
      <c r="B795" s="466">
        <f t="shared" si="43"/>
        <v>77.12</v>
      </c>
      <c r="C795" s="466">
        <f t="shared" si="43"/>
        <v>191.24</v>
      </c>
      <c r="D795" s="466">
        <f t="shared" si="43"/>
        <v>119.24</v>
      </c>
      <c r="E795" s="466">
        <f t="shared" si="43"/>
        <v>37.99</v>
      </c>
      <c r="F795" s="466">
        <f t="shared" si="43"/>
        <v>69.989999999999995</v>
      </c>
      <c r="G795" s="466">
        <f t="shared" si="41"/>
        <v>37.99</v>
      </c>
      <c r="H795" s="466" t="str">
        <f t="shared" si="42"/>
        <v>Pooled 900</v>
      </c>
    </row>
    <row r="796" spans="1:8" x14ac:dyDescent="0.25">
      <c r="A796" s="432">
        <v>786</v>
      </c>
      <c r="B796" s="466">
        <f t="shared" si="43"/>
        <v>77.209999999999994</v>
      </c>
      <c r="C796" s="466">
        <f t="shared" si="43"/>
        <v>191.49</v>
      </c>
      <c r="D796" s="466">
        <f t="shared" si="43"/>
        <v>119.49</v>
      </c>
      <c r="E796" s="466">
        <f t="shared" si="43"/>
        <v>37.99</v>
      </c>
      <c r="F796" s="466">
        <f t="shared" si="43"/>
        <v>69.989999999999995</v>
      </c>
      <c r="G796" s="466">
        <f t="shared" si="41"/>
        <v>37.99</v>
      </c>
      <c r="H796" s="466" t="str">
        <f t="shared" si="42"/>
        <v>Pooled 900</v>
      </c>
    </row>
    <row r="797" spans="1:8" x14ac:dyDescent="0.25">
      <c r="A797" s="432">
        <v>787</v>
      </c>
      <c r="B797" s="466">
        <f t="shared" si="43"/>
        <v>77.3</v>
      </c>
      <c r="C797" s="466">
        <f t="shared" si="43"/>
        <v>191.74</v>
      </c>
      <c r="D797" s="466">
        <f t="shared" si="43"/>
        <v>119.74</v>
      </c>
      <c r="E797" s="466">
        <f t="shared" si="43"/>
        <v>37.99</v>
      </c>
      <c r="F797" s="466">
        <f t="shared" si="43"/>
        <v>69.989999999999995</v>
      </c>
      <c r="G797" s="466">
        <f t="shared" si="41"/>
        <v>37.99</v>
      </c>
      <c r="H797" s="466" t="str">
        <f t="shared" si="42"/>
        <v>Pooled 900</v>
      </c>
    </row>
    <row r="798" spans="1:8" x14ac:dyDescent="0.25">
      <c r="A798" s="432">
        <v>788</v>
      </c>
      <c r="B798" s="466">
        <f t="shared" si="43"/>
        <v>77.39</v>
      </c>
      <c r="C798" s="466">
        <f t="shared" si="43"/>
        <v>191.99</v>
      </c>
      <c r="D798" s="466">
        <f t="shared" si="43"/>
        <v>119.99</v>
      </c>
      <c r="E798" s="466">
        <f t="shared" si="43"/>
        <v>37.99</v>
      </c>
      <c r="F798" s="466">
        <f t="shared" si="43"/>
        <v>69.989999999999995</v>
      </c>
      <c r="G798" s="466">
        <f t="shared" si="41"/>
        <v>37.99</v>
      </c>
      <c r="H798" s="466" t="str">
        <f t="shared" si="42"/>
        <v>Pooled 900</v>
      </c>
    </row>
    <row r="799" spans="1:8" x14ac:dyDescent="0.25">
      <c r="A799" s="432">
        <v>789</v>
      </c>
      <c r="B799" s="466">
        <f t="shared" si="43"/>
        <v>77.48</v>
      </c>
      <c r="C799" s="466">
        <f t="shared" si="43"/>
        <v>192.24</v>
      </c>
      <c r="D799" s="466">
        <f t="shared" si="43"/>
        <v>120.24</v>
      </c>
      <c r="E799" s="466">
        <f t="shared" si="43"/>
        <v>37.99</v>
      </c>
      <c r="F799" s="466">
        <f t="shared" si="43"/>
        <v>69.989999999999995</v>
      </c>
      <c r="G799" s="466">
        <f t="shared" si="41"/>
        <v>37.99</v>
      </c>
      <c r="H799" s="466" t="str">
        <f t="shared" si="42"/>
        <v>Pooled 900</v>
      </c>
    </row>
    <row r="800" spans="1:8" x14ac:dyDescent="0.25">
      <c r="A800" s="432">
        <v>790</v>
      </c>
      <c r="B800" s="466">
        <f t="shared" si="43"/>
        <v>77.569999999999993</v>
      </c>
      <c r="C800" s="466">
        <f t="shared" si="43"/>
        <v>192.49</v>
      </c>
      <c r="D800" s="466">
        <f t="shared" si="43"/>
        <v>120.49</v>
      </c>
      <c r="E800" s="466">
        <f t="shared" si="43"/>
        <v>37.99</v>
      </c>
      <c r="F800" s="466">
        <f t="shared" si="43"/>
        <v>69.989999999999995</v>
      </c>
      <c r="G800" s="466">
        <f t="shared" si="41"/>
        <v>37.99</v>
      </c>
      <c r="H800" s="466" t="str">
        <f t="shared" si="42"/>
        <v>Pooled 900</v>
      </c>
    </row>
    <row r="801" spans="1:8" x14ac:dyDescent="0.25">
      <c r="A801" s="432">
        <v>791</v>
      </c>
      <c r="B801" s="466">
        <f t="shared" si="43"/>
        <v>77.66</v>
      </c>
      <c r="C801" s="466">
        <f t="shared" si="43"/>
        <v>192.74</v>
      </c>
      <c r="D801" s="466">
        <f t="shared" si="43"/>
        <v>120.74</v>
      </c>
      <c r="E801" s="466">
        <f t="shared" si="43"/>
        <v>37.99</v>
      </c>
      <c r="F801" s="466">
        <f t="shared" si="43"/>
        <v>69.989999999999995</v>
      </c>
      <c r="G801" s="466">
        <f t="shared" si="41"/>
        <v>37.99</v>
      </c>
      <c r="H801" s="466" t="str">
        <f t="shared" si="42"/>
        <v>Pooled 900</v>
      </c>
    </row>
    <row r="802" spans="1:8" x14ac:dyDescent="0.25">
      <c r="A802" s="432">
        <v>792</v>
      </c>
      <c r="B802" s="466">
        <f t="shared" si="43"/>
        <v>77.75</v>
      </c>
      <c r="C802" s="466">
        <f t="shared" si="43"/>
        <v>192.99</v>
      </c>
      <c r="D802" s="466">
        <f t="shared" si="43"/>
        <v>120.99</v>
      </c>
      <c r="E802" s="466">
        <f t="shared" si="43"/>
        <v>37.99</v>
      </c>
      <c r="F802" s="466">
        <f t="shared" si="43"/>
        <v>69.989999999999995</v>
      </c>
      <c r="G802" s="466">
        <f t="shared" si="41"/>
        <v>37.99</v>
      </c>
      <c r="H802" s="466" t="str">
        <f t="shared" si="42"/>
        <v>Pooled 900</v>
      </c>
    </row>
    <row r="803" spans="1:8" x14ac:dyDescent="0.25">
      <c r="A803" s="432">
        <v>793</v>
      </c>
      <c r="B803" s="466">
        <f t="shared" si="43"/>
        <v>77.84</v>
      </c>
      <c r="C803" s="466">
        <f t="shared" si="43"/>
        <v>193.24</v>
      </c>
      <c r="D803" s="466">
        <f t="shared" si="43"/>
        <v>121.24</v>
      </c>
      <c r="E803" s="466">
        <f t="shared" si="43"/>
        <v>37.99</v>
      </c>
      <c r="F803" s="466">
        <f t="shared" si="43"/>
        <v>69.989999999999995</v>
      </c>
      <c r="G803" s="466">
        <f t="shared" si="41"/>
        <v>37.99</v>
      </c>
      <c r="H803" s="466" t="str">
        <f t="shared" si="42"/>
        <v>Pooled 900</v>
      </c>
    </row>
    <row r="804" spans="1:8" x14ac:dyDescent="0.25">
      <c r="A804" s="432">
        <v>794</v>
      </c>
      <c r="B804" s="466">
        <f t="shared" si="43"/>
        <v>77.930000000000007</v>
      </c>
      <c r="C804" s="466">
        <f t="shared" si="43"/>
        <v>193.49</v>
      </c>
      <c r="D804" s="466">
        <f t="shared" si="43"/>
        <v>121.49</v>
      </c>
      <c r="E804" s="466">
        <f t="shared" si="43"/>
        <v>37.99</v>
      </c>
      <c r="F804" s="466">
        <f t="shared" si="43"/>
        <v>69.989999999999995</v>
      </c>
      <c r="G804" s="466">
        <f t="shared" si="41"/>
        <v>37.99</v>
      </c>
      <c r="H804" s="466" t="str">
        <f t="shared" si="42"/>
        <v>Pooled 900</v>
      </c>
    </row>
    <row r="805" spans="1:8" x14ac:dyDescent="0.25">
      <c r="A805" s="432">
        <v>795</v>
      </c>
      <c r="B805" s="466">
        <f t="shared" si="43"/>
        <v>78.02</v>
      </c>
      <c r="C805" s="466">
        <f t="shared" si="43"/>
        <v>193.74</v>
      </c>
      <c r="D805" s="466">
        <f t="shared" si="43"/>
        <v>121.74</v>
      </c>
      <c r="E805" s="466">
        <f t="shared" si="43"/>
        <v>37.99</v>
      </c>
      <c r="F805" s="466">
        <f t="shared" si="43"/>
        <v>69.989999999999995</v>
      </c>
      <c r="G805" s="466">
        <f t="shared" si="41"/>
        <v>37.99</v>
      </c>
      <c r="H805" s="466" t="str">
        <f t="shared" si="42"/>
        <v>Pooled 900</v>
      </c>
    </row>
    <row r="806" spans="1:8" x14ac:dyDescent="0.25">
      <c r="A806" s="432">
        <v>796</v>
      </c>
      <c r="B806" s="466">
        <f t="shared" si="43"/>
        <v>78.11</v>
      </c>
      <c r="C806" s="466">
        <f t="shared" si="43"/>
        <v>193.99</v>
      </c>
      <c r="D806" s="466">
        <f t="shared" si="43"/>
        <v>121.99</v>
      </c>
      <c r="E806" s="466">
        <f t="shared" si="43"/>
        <v>37.99</v>
      </c>
      <c r="F806" s="466">
        <f t="shared" si="43"/>
        <v>69.989999999999995</v>
      </c>
      <c r="G806" s="466">
        <f t="shared" si="41"/>
        <v>37.99</v>
      </c>
      <c r="H806" s="466" t="str">
        <f t="shared" si="42"/>
        <v>Pooled 900</v>
      </c>
    </row>
    <row r="807" spans="1:8" x14ac:dyDescent="0.25">
      <c r="A807" s="432">
        <v>797</v>
      </c>
      <c r="B807" s="466">
        <f t="shared" si="43"/>
        <v>78.2</v>
      </c>
      <c r="C807" s="466">
        <f t="shared" si="43"/>
        <v>194.24</v>
      </c>
      <c r="D807" s="466">
        <f t="shared" si="43"/>
        <v>122.24</v>
      </c>
      <c r="E807" s="466">
        <f t="shared" si="43"/>
        <v>37.99</v>
      </c>
      <c r="F807" s="466">
        <f t="shared" si="43"/>
        <v>69.989999999999995</v>
      </c>
      <c r="G807" s="466">
        <f t="shared" si="41"/>
        <v>37.99</v>
      </c>
      <c r="H807" s="466" t="str">
        <f t="shared" si="42"/>
        <v>Pooled 900</v>
      </c>
    </row>
    <row r="808" spans="1:8" x14ac:dyDescent="0.25">
      <c r="A808" s="432">
        <v>798</v>
      </c>
      <c r="B808" s="466">
        <f t="shared" si="43"/>
        <v>78.290000000000006</v>
      </c>
      <c r="C808" s="466">
        <f t="shared" si="43"/>
        <v>194.49</v>
      </c>
      <c r="D808" s="466">
        <f t="shared" si="43"/>
        <v>122.49</v>
      </c>
      <c r="E808" s="466">
        <f t="shared" si="43"/>
        <v>37.99</v>
      </c>
      <c r="F808" s="466">
        <f t="shared" si="43"/>
        <v>69.989999999999995</v>
      </c>
      <c r="G808" s="466">
        <f t="shared" si="41"/>
        <v>37.99</v>
      </c>
      <c r="H808" s="466" t="str">
        <f t="shared" si="42"/>
        <v>Pooled 900</v>
      </c>
    </row>
    <row r="809" spans="1:8" x14ac:dyDescent="0.25">
      <c r="A809" s="432">
        <v>799</v>
      </c>
      <c r="B809" s="466">
        <f t="shared" si="43"/>
        <v>78.38</v>
      </c>
      <c r="C809" s="466">
        <f t="shared" si="43"/>
        <v>194.74</v>
      </c>
      <c r="D809" s="466">
        <f t="shared" si="43"/>
        <v>122.74</v>
      </c>
      <c r="E809" s="466">
        <f t="shared" si="43"/>
        <v>37.99</v>
      </c>
      <c r="F809" s="466">
        <f t="shared" si="43"/>
        <v>69.989999999999995</v>
      </c>
      <c r="G809" s="466">
        <f t="shared" si="41"/>
        <v>37.99</v>
      </c>
      <c r="H809" s="466" t="str">
        <f t="shared" si="42"/>
        <v>Pooled 900</v>
      </c>
    </row>
    <row r="810" spans="1:8" x14ac:dyDescent="0.25">
      <c r="A810" s="432">
        <v>800</v>
      </c>
      <c r="B810" s="466">
        <f t="shared" si="43"/>
        <v>78.47</v>
      </c>
      <c r="C810" s="466">
        <f t="shared" si="43"/>
        <v>194.99</v>
      </c>
      <c r="D810" s="466">
        <f t="shared" si="43"/>
        <v>122.99</v>
      </c>
      <c r="E810" s="466">
        <f t="shared" si="43"/>
        <v>37.99</v>
      </c>
      <c r="F810" s="466">
        <f t="shared" si="43"/>
        <v>69.989999999999995</v>
      </c>
      <c r="G810" s="466">
        <f t="shared" si="41"/>
        <v>37.99</v>
      </c>
      <c r="H810" s="466" t="str">
        <f t="shared" si="42"/>
        <v>Pooled 900</v>
      </c>
    </row>
    <row r="811" spans="1:8" x14ac:dyDescent="0.25">
      <c r="A811" s="432">
        <v>801</v>
      </c>
      <c r="B811" s="466">
        <f t="shared" si="43"/>
        <v>78.56</v>
      </c>
      <c r="C811" s="466">
        <f t="shared" si="43"/>
        <v>195.24</v>
      </c>
      <c r="D811" s="466">
        <f t="shared" si="43"/>
        <v>123.24</v>
      </c>
      <c r="E811" s="466">
        <f t="shared" si="43"/>
        <v>37.99</v>
      </c>
      <c r="F811" s="466">
        <f t="shared" si="43"/>
        <v>69.989999999999995</v>
      </c>
      <c r="G811" s="466">
        <f t="shared" si="41"/>
        <v>37.99</v>
      </c>
      <c r="H811" s="466" t="str">
        <f t="shared" si="42"/>
        <v>Pooled 900</v>
      </c>
    </row>
    <row r="812" spans="1:8" x14ac:dyDescent="0.25">
      <c r="A812" s="432">
        <v>802</v>
      </c>
      <c r="B812" s="466">
        <f t="shared" si="43"/>
        <v>78.650000000000006</v>
      </c>
      <c r="C812" s="466">
        <f t="shared" si="43"/>
        <v>195.49</v>
      </c>
      <c r="D812" s="466">
        <f t="shared" si="43"/>
        <v>123.49</v>
      </c>
      <c r="E812" s="466">
        <f t="shared" si="43"/>
        <v>37.99</v>
      </c>
      <c r="F812" s="466">
        <f t="shared" si="43"/>
        <v>69.989999999999995</v>
      </c>
      <c r="G812" s="466">
        <f t="shared" si="41"/>
        <v>37.99</v>
      </c>
      <c r="H812" s="466" t="str">
        <f t="shared" si="42"/>
        <v>Pooled 900</v>
      </c>
    </row>
    <row r="813" spans="1:8" x14ac:dyDescent="0.25">
      <c r="A813" s="432">
        <v>803</v>
      </c>
      <c r="B813" s="466">
        <f t="shared" si="43"/>
        <v>78.739999999999995</v>
      </c>
      <c r="C813" s="466">
        <f t="shared" si="43"/>
        <v>195.74</v>
      </c>
      <c r="D813" s="466">
        <f t="shared" si="43"/>
        <v>123.74</v>
      </c>
      <c r="E813" s="466">
        <f t="shared" si="43"/>
        <v>37.99</v>
      </c>
      <c r="F813" s="466">
        <f t="shared" si="43"/>
        <v>69.989999999999995</v>
      </c>
      <c r="G813" s="466">
        <f t="shared" si="41"/>
        <v>37.99</v>
      </c>
      <c r="H813" s="466" t="str">
        <f t="shared" si="42"/>
        <v>Pooled 900</v>
      </c>
    </row>
    <row r="814" spans="1:8" x14ac:dyDescent="0.25">
      <c r="A814" s="432">
        <v>804</v>
      </c>
      <c r="B814" s="466">
        <f t="shared" si="43"/>
        <v>78.83</v>
      </c>
      <c r="C814" s="466">
        <f t="shared" si="43"/>
        <v>195.99</v>
      </c>
      <c r="D814" s="466">
        <f t="shared" si="43"/>
        <v>123.99</v>
      </c>
      <c r="E814" s="466">
        <f t="shared" si="43"/>
        <v>37.99</v>
      </c>
      <c r="F814" s="466">
        <f t="shared" si="43"/>
        <v>69.989999999999995</v>
      </c>
      <c r="G814" s="466">
        <f t="shared" si="41"/>
        <v>37.99</v>
      </c>
      <c r="H814" s="466" t="str">
        <f t="shared" si="42"/>
        <v>Pooled 900</v>
      </c>
    </row>
    <row r="815" spans="1:8" x14ac:dyDescent="0.25">
      <c r="A815" s="432">
        <v>805</v>
      </c>
      <c r="B815" s="466">
        <f t="shared" si="43"/>
        <v>78.92</v>
      </c>
      <c r="C815" s="466">
        <f t="shared" si="43"/>
        <v>196.24</v>
      </c>
      <c r="D815" s="466">
        <f t="shared" si="43"/>
        <v>124.24</v>
      </c>
      <c r="E815" s="466">
        <f t="shared" si="43"/>
        <v>37.99</v>
      </c>
      <c r="F815" s="466">
        <f t="shared" si="43"/>
        <v>69.989999999999995</v>
      </c>
      <c r="G815" s="466">
        <f t="shared" si="41"/>
        <v>37.99</v>
      </c>
      <c r="H815" s="466" t="str">
        <f t="shared" si="42"/>
        <v>Pooled 900</v>
      </c>
    </row>
    <row r="816" spans="1:8" x14ac:dyDescent="0.25">
      <c r="A816" s="432">
        <v>806</v>
      </c>
      <c r="B816" s="466">
        <f t="shared" si="43"/>
        <v>79.010000000000005</v>
      </c>
      <c r="C816" s="466">
        <f t="shared" si="43"/>
        <v>196.49</v>
      </c>
      <c r="D816" s="466">
        <f t="shared" si="43"/>
        <v>124.49</v>
      </c>
      <c r="E816" s="466">
        <f t="shared" si="43"/>
        <v>37.99</v>
      </c>
      <c r="F816" s="466">
        <f t="shared" si="43"/>
        <v>69.989999999999995</v>
      </c>
      <c r="G816" s="466">
        <f t="shared" si="41"/>
        <v>37.99</v>
      </c>
      <c r="H816" s="466" t="str">
        <f t="shared" si="42"/>
        <v>Pooled 900</v>
      </c>
    </row>
    <row r="817" spans="1:8" x14ac:dyDescent="0.25">
      <c r="A817" s="432">
        <v>807</v>
      </c>
      <c r="B817" s="466">
        <f t="shared" si="43"/>
        <v>79.099999999999994</v>
      </c>
      <c r="C817" s="466">
        <f t="shared" si="43"/>
        <v>196.74</v>
      </c>
      <c r="D817" s="466">
        <f t="shared" si="43"/>
        <v>124.74</v>
      </c>
      <c r="E817" s="466">
        <f t="shared" si="43"/>
        <v>37.99</v>
      </c>
      <c r="F817" s="466">
        <f t="shared" si="43"/>
        <v>69.989999999999995</v>
      </c>
      <c r="G817" s="466">
        <f t="shared" si="41"/>
        <v>37.99</v>
      </c>
      <c r="H817" s="466" t="str">
        <f t="shared" si="42"/>
        <v>Pooled 900</v>
      </c>
    </row>
    <row r="818" spans="1:8" x14ac:dyDescent="0.25">
      <c r="A818" s="432">
        <v>808</v>
      </c>
      <c r="B818" s="466">
        <f t="shared" si="43"/>
        <v>79.19</v>
      </c>
      <c r="C818" s="466">
        <f t="shared" si="43"/>
        <v>196.99</v>
      </c>
      <c r="D818" s="466">
        <f t="shared" si="43"/>
        <v>124.99</v>
      </c>
      <c r="E818" s="466">
        <f t="shared" si="43"/>
        <v>37.99</v>
      </c>
      <c r="F818" s="466">
        <f t="shared" si="43"/>
        <v>69.989999999999995</v>
      </c>
      <c r="G818" s="466">
        <f t="shared" si="41"/>
        <v>37.99</v>
      </c>
      <c r="H818" s="466" t="str">
        <f t="shared" si="42"/>
        <v>Pooled 900</v>
      </c>
    </row>
    <row r="819" spans="1:8" x14ac:dyDescent="0.25">
      <c r="A819" s="432">
        <v>809</v>
      </c>
      <c r="B819" s="466">
        <f t="shared" si="43"/>
        <v>79.28</v>
      </c>
      <c r="C819" s="466">
        <f t="shared" si="43"/>
        <v>197.24</v>
      </c>
      <c r="D819" s="466">
        <f t="shared" si="43"/>
        <v>125.24</v>
      </c>
      <c r="E819" s="466">
        <f t="shared" si="43"/>
        <v>37.99</v>
      </c>
      <c r="F819" s="466">
        <f t="shared" si="43"/>
        <v>69.989999999999995</v>
      </c>
      <c r="G819" s="466">
        <f t="shared" si="41"/>
        <v>37.99</v>
      </c>
      <c r="H819" s="466" t="str">
        <f t="shared" si="42"/>
        <v>Pooled 900</v>
      </c>
    </row>
    <row r="820" spans="1:8" x14ac:dyDescent="0.25">
      <c r="A820" s="432">
        <v>810</v>
      </c>
      <c r="B820" s="466">
        <f t="shared" si="43"/>
        <v>79.37</v>
      </c>
      <c r="C820" s="466">
        <f t="shared" si="43"/>
        <v>197.49</v>
      </c>
      <c r="D820" s="466">
        <f t="shared" si="43"/>
        <v>125.49</v>
      </c>
      <c r="E820" s="466">
        <f t="shared" si="43"/>
        <v>37.99</v>
      </c>
      <c r="F820" s="466">
        <f t="shared" si="43"/>
        <v>69.989999999999995</v>
      </c>
      <c r="G820" s="466">
        <f t="shared" si="41"/>
        <v>37.99</v>
      </c>
      <c r="H820" s="466" t="str">
        <f t="shared" si="42"/>
        <v>Pooled 900</v>
      </c>
    </row>
    <row r="821" spans="1:8" x14ac:dyDescent="0.25">
      <c r="A821" s="432">
        <v>811</v>
      </c>
      <c r="B821" s="466">
        <f t="shared" si="43"/>
        <v>79.459999999999994</v>
      </c>
      <c r="C821" s="466">
        <f t="shared" si="43"/>
        <v>197.74</v>
      </c>
      <c r="D821" s="466">
        <f t="shared" si="43"/>
        <v>125.74</v>
      </c>
      <c r="E821" s="466">
        <f t="shared" si="43"/>
        <v>37.99</v>
      </c>
      <c r="F821" s="466">
        <f t="shared" si="43"/>
        <v>69.989999999999995</v>
      </c>
      <c r="G821" s="466">
        <f t="shared" si="41"/>
        <v>37.99</v>
      </c>
      <c r="H821" s="466" t="str">
        <f t="shared" si="42"/>
        <v>Pooled 900</v>
      </c>
    </row>
    <row r="822" spans="1:8" x14ac:dyDescent="0.25">
      <c r="A822" s="432">
        <v>812</v>
      </c>
      <c r="B822" s="466">
        <f t="shared" si="43"/>
        <v>79.55</v>
      </c>
      <c r="C822" s="466">
        <f t="shared" si="43"/>
        <v>197.99</v>
      </c>
      <c r="D822" s="466">
        <f t="shared" si="43"/>
        <v>125.99</v>
      </c>
      <c r="E822" s="466">
        <f t="shared" si="43"/>
        <v>37.99</v>
      </c>
      <c r="F822" s="466">
        <f t="shared" si="43"/>
        <v>69.989999999999995</v>
      </c>
      <c r="G822" s="466">
        <f t="shared" si="41"/>
        <v>37.99</v>
      </c>
      <c r="H822" s="466" t="str">
        <f t="shared" si="42"/>
        <v>Pooled 900</v>
      </c>
    </row>
    <row r="823" spans="1:8" x14ac:dyDescent="0.25">
      <c r="A823" s="432">
        <v>813</v>
      </c>
      <c r="B823" s="466">
        <f t="shared" si="43"/>
        <v>79.64</v>
      </c>
      <c r="C823" s="466">
        <f t="shared" si="43"/>
        <v>198.24</v>
      </c>
      <c r="D823" s="466">
        <f t="shared" si="43"/>
        <v>126.24</v>
      </c>
      <c r="E823" s="466">
        <f t="shared" si="43"/>
        <v>37.99</v>
      </c>
      <c r="F823" s="466">
        <f t="shared" si="43"/>
        <v>69.989999999999995</v>
      </c>
      <c r="G823" s="466">
        <f t="shared" si="41"/>
        <v>37.99</v>
      </c>
      <c r="H823" s="466" t="str">
        <f t="shared" si="42"/>
        <v>Pooled 900</v>
      </c>
    </row>
    <row r="824" spans="1:8" x14ac:dyDescent="0.25">
      <c r="A824" s="432">
        <v>814</v>
      </c>
      <c r="B824" s="466">
        <f t="shared" si="43"/>
        <v>79.73</v>
      </c>
      <c r="C824" s="466">
        <f t="shared" si="43"/>
        <v>198.49</v>
      </c>
      <c r="D824" s="466">
        <f t="shared" si="43"/>
        <v>126.49</v>
      </c>
      <c r="E824" s="466">
        <f t="shared" si="43"/>
        <v>37.99</v>
      </c>
      <c r="F824" s="466">
        <f t="shared" si="43"/>
        <v>69.989999999999995</v>
      </c>
      <c r="G824" s="466">
        <f t="shared" si="41"/>
        <v>37.99</v>
      </c>
      <c r="H824" s="466" t="str">
        <f t="shared" si="42"/>
        <v>Pooled 900</v>
      </c>
    </row>
    <row r="825" spans="1:8" x14ac:dyDescent="0.25">
      <c r="A825" s="432">
        <v>815</v>
      </c>
      <c r="B825" s="466">
        <f t="shared" si="43"/>
        <v>79.819999999999993</v>
      </c>
      <c r="C825" s="466">
        <f t="shared" si="43"/>
        <v>198.74</v>
      </c>
      <c r="D825" s="466">
        <f t="shared" si="43"/>
        <v>126.74</v>
      </c>
      <c r="E825" s="466">
        <f t="shared" si="43"/>
        <v>37.99</v>
      </c>
      <c r="F825" s="466">
        <f t="shared" si="43"/>
        <v>69.989999999999995</v>
      </c>
      <c r="G825" s="466">
        <f t="shared" si="41"/>
        <v>37.99</v>
      </c>
      <c r="H825" s="466" t="str">
        <f t="shared" si="42"/>
        <v>Pooled 900</v>
      </c>
    </row>
    <row r="826" spans="1:8" x14ac:dyDescent="0.25">
      <c r="A826" s="432">
        <v>816</v>
      </c>
      <c r="B826" s="466">
        <f t="shared" si="43"/>
        <v>79.91</v>
      </c>
      <c r="C826" s="466">
        <f t="shared" si="43"/>
        <v>198.99</v>
      </c>
      <c r="D826" s="466">
        <f t="shared" si="43"/>
        <v>126.99</v>
      </c>
      <c r="E826" s="466">
        <f t="shared" si="43"/>
        <v>37.99</v>
      </c>
      <c r="F826" s="466">
        <f t="shared" si="43"/>
        <v>69.989999999999995</v>
      </c>
      <c r="G826" s="466">
        <f t="shared" si="41"/>
        <v>37.99</v>
      </c>
      <c r="H826" s="466" t="str">
        <f t="shared" si="42"/>
        <v>Pooled 900</v>
      </c>
    </row>
    <row r="827" spans="1:8" x14ac:dyDescent="0.25">
      <c r="A827" s="432">
        <v>817</v>
      </c>
      <c r="B827" s="466">
        <f t="shared" si="43"/>
        <v>80</v>
      </c>
      <c r="C827" s="466">
        <f t="shared" si="43"/>
        <v>199.24</v>
      </c>
      <c r="D827" s="466">
        <f t="shared" si="43"/>
        <v>127.24</v>
      </c>
      <c r="E827" s="466">
        <f t="shared" si="43"/>
        <v>37.99</v>
      </c>
      <c r="F827" s="466">
        <f t="shared" si="43"/>
        <v>69.989999999999995</v>
      </c>
      <c r="G827" s="466">
        <f t="shared" si="41"/>
        <v>37.99</v>
      </c>
      <c r="H827" s="466" t="str">
        <f t="shared" si="42"/>
        <v>Pooled 900</v>
      </c>
    </row>
    <row r="828" spans="1:8" x14ac:dyDescent="0.25">
      <c r="A828" s="432">
        <v>818</v>
      </c>
      <c r="B828" s="466">
        <f t="shared" si="43"/>
        <v>80.09</v>
      </c>
      <c r="C828" s="466">
        <f t="shared" si="43"/>
        <v>199.49</v>
      </c>
      <c r="D828" s="466">
        <f t="shared" si="43"/>
        <v>127.49</v>
      </c>
      <c r="E828" s="466">
        <f t="shared" si="43"/>
        <v>37.99</v>
      </c>
      <c r="F828" s="466">
        <f t="shared" si="43"/>
        <v>69.989999999999995</v>
      </c>
      <c r="G828" s="466">
        <f t="shared" si="41"/>
        <v>37.99</v>
      </c>
      <c r="H828" s="466" t="str">
        <f t="shared" si="42"/>
        <v>Pooled 900</v>
      </c>
    </row>
    <row r="829" spans="1:8" x14ac:dyDescent="0.25">
      <c r="A829" s="432">
        <v>819</v>
      </c>
      <c r="B829" s="466">
        <f t="shared" si="43"/>
        <v>80.180000000000007</v>
      </c>
      <c r="C829" s="466">
        <f t="shared" si="43"/>
        <v>199.74</v>
      </c>
      <c r="D829" s="466">
        <f t="shared" si="43"/>
        <v>127.74</v>
      </c>
      <c r="E829" s="466">
        <f t="shared" si="43"/>
        <v>37.99</v>
      </c>
      <c r="F829" s="466">
        <f t="shared" si="43"/>
        <v>69.989999999999995</v>
      </c>
      <c r="G829" s="466">
        <f t="shared" si="41"/>
        <v>37.99</v>
      </c>
      <c r="H829" s="466" t="str">
        <f t="shared" si="42"/>
        <v>Pooled 900</v>
      </c>
    </row>
    <row r="830" spans="1:8" x14ac:dyDescent="0.25">
      <c r="A830" s="432">
        <v>820</v>
      </c>
      <c r="B830" s="466">
        <f t="shared" si="43"/>
        <v>80.27</v>
      </c>
      <c r="C830" s="466">
        <f t="shared" si="43"/>
        <v>199.99</v>
      </c>
      <c r="D830" s="466">
        <f t="shared" si="43"/>
        <v>127.99</v>
      </c>
      <c r="E830" s="466">
        <f t="shared" si="43"/>
        <v>37.99</v>
      </c>
      <c r="F830" s="466">
        <f t="shared" si="43"/>
        <v>69.989999999999995</v>
      </c>
      <c r="G830" s="466">
        <f t="shared" si="41"/>
        <v>37.99</v>
      </c>
      <c r="H830" s="466" t="str">
        <f t="shared" si="42"/>
        <v>Pooled 900</v>
      </c>
    </row>
    <row r="831" spans="1:8" x14ac:dyDescent="0.25">
      <c r="A831" s="432">
        <v>821</v>
      </c>
      <c r="B831" s="466">
        <f t="shared" si="43"/>
        <v>80.36</v>
      </c>
      <c r="C831" s="466">
        <f t="shared" si="43"/>
        <v>200.24</v>
      </c>
      <c r="D831" s="466">
        <f t="shared" si="43"/>
        <v>128.24</v>
      </c>
      <c r="E831" s="466">
        <f t="shared" si="43"/>
        <v>37.99</v>
      </c>
      <c r="F831" s="466">
        <f t="shared" si="43"/>
        <v>69.989999999999995</v>
      </c>
      <c r="G831" s="466">
        <f t="shared" si="41"/>
        <v>37.99</v>
      </c>
      <c r="H831" s="466" t="str">
        <f t="shared" si="42"/>
        <v>Pooled 900</v>
      </c>
    </row>
    <row r="832" spans="1:8" x14ac:dyDescent="0.25">
      <c r="A832" s="432">
        <v>822</v>
      </c>
      <c r="B832" s="466">
        <f t="shared" si="43"/>
        <v>80.45</v>
      </c>
      <c r="C832" s="466">
        <f t="shared" si="43"/>
        <v>200.49</v>
      </c>
      <c r="D832" s="466">
        <f t="shared" si="43"/>
        <v>128.49</v>
      </c>
      <c r="E832" s="466">
        <f t="shared" si="43"/>
        <v>37.99</v>
      </c>
      <c r="F832" s="466">
        <f t="shared" si="43"/>
        <v>69.989999999999995</v>
      </c>
      <c r="G832" s="466">
        <f t="shared" si="41"/>
        <v>37.99</v>
      </c>
      <c r="H832" s="466" t="str">
        <f t="shared" si="42"/>
        <v>Pooled 900</v>
      </c>
    </row>
    <row r="833" spans="1:8" x14ac:dyDescent="0.25">
      <c r="A833" s="432">
        <v>823</v>
      </c>
      <c r="B833" s="466">
        <f t="shared" si="43"/>
        <v>80.540000000000006</v>
      </c>
      <c r="C833" s="466">
        <f t="shared" si="43"/>
        <v>200.74</v>
      </c>
      <c r="D833" s="466">
        <f t="shared" si="43"/>
        <v>128.74</v>
      </c>
      <c r="E833" s="466">
        <f t="shared" si="43"/>
        <v>37.99</v>
      </c>
      <c r="F833" s="466">
        <f t="shared" si="43"/>
        <v>69.989999999999995</v>
      </c>
      <c r="G833" s="466">
        <f t="shared" si="41"/>
        <v>37.99</v>
      </c>
      <c r="H833" s="466" t="str">
        <f t="shared" si="42"/>
        <v>Pooled 900</v>
      </c>
    </row>
    <row r="834" spans="1:8" x14ac:dyDescent="0.25">
      <c r="A834" s="432">
        <v>824</v>
      </c>
      <c r="B834" s="466">
        <f t="shared" si="43"/>
        <v>80.63</v>
      </c>
      <c r="C834" s="466">
        <f t="shared" si="43"/>
        <v>200.99</v>
      </c>
      <c r="D834" s="466">
        <f t="shared" si="43"/>
        <v>128.99</v>
      </c>
      <c r="E834" s="466">
        <f t="shared" si="43"/>
        <v>37.99</v>
      </c>
      <c r="F834" s="466">
        <f t="shared" si="43"/>
        <v>69.989999999999995</v>
      </c>
      <c r="G834" s="466">
        <f t="shared" si="41"/>
        <v>37.99</v>
      </c>
      <c r="H834" s="466" t="str">
        <f t="shared" si="42"/>
        <v>Pooled 900</v>
      </c>
    </row>
    <row r="835" spans="1:8" x14ac:dyDescent="0.25">
      <c r="A835" s="432">
        <v>825</v>
      </c>
      <c r="B835" s="466">
        <f t="shared" si="43"/>
        <v>80.72</v>
      </c>
      <c r="C835" s="466">
        <f t="shared" si="43"/>
        <v>201.24</v>
      </c>
      <c r="D835" s="466">
        <f t="shared" si="43"/>
        <v>129.24</v>
      </c>
      <c r="E835" s="466">
        <f t="shared" si="43"/>
        <v>37.99</v>
      </c>
      <c r="F835" s="466">
        <f t="shared" si="43"/>
        <v>69.989999999999995</v>
      </c>
      <c r="G835" s="466">
        <f t="shared" si="41"/>
        <v>37.99</v>
      </c>
      <c r="H835" s="466" t="str">
        <f t="shared" si="42"/>
        <v>Pooled 900</v>
      </c>
    </row>
    <row r="836" spans="1:8" x14ac:dyDescent="0.25">
      <c r="A836" s="432">
        <v>826</v>
      </c>
      <c r="B836" s="466">
        <f t="shared" si="43"/>
        <v>80.81</v>
      </c>
      <c r="C836" s="466">
        <f t="shared" si="43"/>
        <v>201.49</v>
      </c>
      <c r="D836" s="466">
        <f t="shared" si="43"/>
        <v>129.49</v>
      </c>
      <c r="E836" s="466">
        <f t="shared" si="43"/>
        <v>37.99</v>
      </c>
      <c r="F836" s="466">
        <f t="shared" si="43"/>
        <v>69.989999999999995</v>
      </c>
      <c r="G836" s="466">
        <f t="shared" si="41"/>
        <v>37.99</v>
      </c>
      <c r="H836" s="466" t="str">
        <f t="shared" si="42"/>
        <v>Pooled 900</v>
      </c>
    </row>
    <row r="837" spans="1:8" x14ac:dyDescent="0.25">
      <c r="A837" s="432">
        <v>827</v>
      </c>
      <c r="B837" s="466">
        <f t="shared" si="43"/>
        <v>80.900000000000006</v>
      </c>
      <c r="C837" s="466">
        <f t="shared" si="43"/>
        <v>201.74</v>
      </c>
      <c r="D837" s="466">
        <f t="shared" si="43"/>
        <v>129.74</v>
      </c>
      <c r="E837" s="466">
        <f t="shared" si="43"/>
        <v>37.99</v>
      </c>
      <c r="F837" s="466">
        <f t="shared" si="43"/>
        <v>69.989999999999995</v>
      </c>
      <c r="G837" s="466">
        <f t="shared" si="41"/>
        <v>37.99</v>
      </c>
      <c r="H837" s="466" t="str">
        <f t="shared" si="42"/>
        <v>Pooled 900</v>
      </c>
    </row>
    <row r="838" spans="1:8" x14ac:dyDescent="0.25">
      <c r="A838" s="432">
        <v>828</v>
      </c>
      <c r="B838" s="466">
        <f t="shared" si="43"/>
        <v>80.989999999999995</v>
      </c>
      <c r="C838" s="466">
        <f t="shared" si="43"/>
        <v>201.99</v>
      </c>
      <c r="D838" s="466">
        <f t="shared" si="43"/>
        <v>129.99</v>
      </c>
      <c r="E838" s="466">
        <f t="shared" si="43"/>
        <v>37.99</v>
      </c>
      <c r="F838" s="466">
        <f t="shared" si="43"/>
        <v>69.989999999999995</v>
      </c>
      <c r="G838" s="466">
        <f t="shared" si="41"/>
        <v>37.99</v>
      </c>
      <c r="H838" s="466" t="str">
        <f t="shared" si="42"/>
        <v>Pooled 900</v>
      </c>
    </row>
    <row r="839" spans="1:8" x14ac:dyDescent="0.25">
      <c r="A839" s="432">
        <v>829</v>
      </c>
      <c r="B839" s="466">
        <f t="shared" si="43"/>
        <v>81.08</v>
      </c>
      <c r="C839" s="466">
        <f t="shared" si="43"/>
        <v>202.24</v>
      </c>
      <c r="D839" s="466">
        <f t="shared" si="43"/>
        <v>130.24</v>
      </c>
      <c r="E839" s="466">
        <f t="shared" si="43"/>
        <v>37.99</v>
      </c>
      <c r="F839" s="466">
        <f t="shared" si="43"/>
        <v>69.989999999999995</v>
      </c>
      <c r="G839" s="466">
        <f t="shared" si="41"/>
        <v>37.99</v>
      </c>
      <c r="H839" s="466" t="str">
        <f t="shared" si="42"/>
        <v>Pooled 900</v>
      </c>
    </row>
    <row r="840" spans="1:8" x14ac:dyDescent="0.25">
      <c r="A840" s="432">
        <v>830</v>
      </c>
      <c r="B840" s="466">
        <f t="shared" ref="B840:F890" si="44">ROUND(B$6+IF($A840&gt;B$2,($A840-B$2)*B$7,0),2)</f>
        <v>81.17</v>
      </c>
      <c r="C840" s="466">
        <f t="shared" si="44"/>
        <v>202.49</v>
      </c>
      <c r="D840" s="466">
        <f t="shared" si="44"/>
        <v>130.49</v>
      </c>
      <c r="E840" s="466">
        <f t="shared" si="44"/>
        <v>37.99</v>
      </c>
      <c r="F840" s="466">
        <f t="shared" si="44"/>
        <v>69.989999999999995</v>
      </c>
      <c r="G840" s="466">
        <f t="shared" si="41"/>
        <v>37.99</v>
      </c>
      <c r="H840" s="466" t="str">
        <f t="shared" si="42"/>
        <v>Pooled 900</v>
      </c>
    </row>
    <row r="841" spans="1:8" x14ac:dyDescent="0.25">
      <c r="A841" s="432">
        <v>831</v>
      </c>
      <c r="B841" s="466">
        <f t="shared" si="44"/>
        <v>81.260000000000005</v>
      </c>
      <c r="C841" s="466">
        <f t="shared" si="44"/>
        <v>202.74</v>
      </c>
      <c r="D841" s="466">
        <f t="shared" si="44"/>
        <v>130.74</v>
      </c>
      <c r="E841" s="466">
        <f t="shared" si="44"/>
        <v>37.99</v>
      </c>
      <c r="F841" s="466">
        <f t="shared" si="44"/>
        <v>69.989999999999995</v>
      </c>
      <c r="G841" s="466">
        <f t="shared" si="41"/>
        <v>37.99</v>
      </c>
      <c r="H841" s="466" t="str">
        <f t="shared" si="42"/>
        <v>Pooled 900</v>
      </c>
    </row>
    <row r="842" spans="1:8" x14ac:dyDescent="0.25">
      <c r="A842" s="432">
        <v>832</v>
      </c>
      <c r="B842" s="466">
        <f t="shared" si="44"/>
        <v>81.349999999999994</v>
      </c>
      <c r="C842" s="466">
        <f t="shared" si="44"/>
        <v>202.99</v>
      </c>
      <c r="D842" s="466">
        <f t="shared" si="44"/>
        <v>130.99</v>
      </c>
      <c r="E842" s="466">
        <f t="shared" si="44"/>
        <v>37.99</v>
      </c>
      <c r="F842" s="466">
        <f t="shared" si="44"/>
        <v>69.989999999999995</v>
      </c>
      <c r="G842" s="466">
        <f t="shared" si="41"/>
        <v>37.99</v>
      </c>
      <c r="H842" s="466" t="str">
        <f t="shared" si="42"/>
        <v>Pooled 900</v>
      </c>
    </row>
    <row r="843" spans="1:8" x14ac:dyDescent="0.25">
      <c r="A843" s="432">
        <v>833</v>
      </c>
      <c r="B843" s="466">
        <f t="shared" si="44"/>
        <v>81.44</v>
      </c>
      <c r="C843" s="466">
        <f t="shared" si="44"/>
        <v>203.24</v>
      </c>
      <c r="D843" s="466">
        <f t="shared" si="44"/>
        <v>131.24</v>
      </c>
      <c r="E843" s="466">
        <f t="shared" si="44"/>
        <v>37.99</v>
      </c>
      <c r="F843" s="466">
        <f t="shared" si="44"/>
        <v>69.989999999999995</v>
      </c>
      <c r="G843" s="466">
        <f t="shared" si="41"/>
        <v>37.99</v>
      </c>
      <c r="H843" s="466" t="str">
        <f t="shared" si="42"/>
        <v>Pooled 900</v>
      </c>
    </row>
    <row r="844" spans="1:8" x14ac:dyDescent="0.25">
      <c r="A844" s="432">
        <v>834</v>
      </c>
      <c r="B844" s="466">
        <f t="shared" si="44"/>
        <v>81.53</v>
      </c>
      <c r="C844" s="466">
        <f t="shared" si="44"/>
        <v>203.49</v>
      </c>
      <c r="D844" s="466">
        <f t="shared" si="44"/>
        <v>131.49</v>
      </c>
      <c r="E844" s="466">
        <f t="shared" si="44"/>
        <v>37.99</v>
      </c>
      <c r="F844" s="466">
        <f t="shared" si="44"/>
        <v>69.989999999999995</v>
      </c>
      <c r="G844" s="466">
        <f t="shared" ref="G844:G907" si="45">MIN(B844:F844)</f>
        <v>37.99</v>
      </c>
      <c r="H844" s="466" t="str">
        <f t="shared" ref="H844:H907" si="46">IF(G844=F844,"Unlimited",IF(G844=E844,"Pooled 900",IF(G844=D844,"Pooled 400",IF(G844=C844,"Pooled 100",IF(G844=B844,"Metered","")))))</f>
        <v>Pooled 900</v>
      </c>
    </row>
    <row r="845" spans="1:8" x14ac:dyDescent="0.25">
      <c r="A845" s="432">
        <v>835</v>
      </c>
      <c r="B845" s="466">
        <f t="shared" si="44"/>
        <v>81.62</v>
      </c>
      <c r="C845" s="466">
        <f t="shared" si="44"/>
        <v>203.74</v>
      </c>
      <c r="D845" s="466">
        <f t="shared" si="44"/>
        <v>131.74</v>
      </c>
      <c r="E845" s="466">
        <f t="shared" si="44"/>
        <v>37.99</v>
      </c>
      <c r="F845" s="466">
        <f t="shared" si="44"/>
        <v>69.989999999999995</v>
      </c>
      <c r="G845" s="466">
        <f t="shared" si="45"/>
        <v>37.99</v>
      </c>
      <c r="H845" s="466" t="str">
        <f t="shared" si="46"/>
        <v>Pooled 900</v>
      </c>
    </row>
    <row r="846" spans="1:8" x14ac:dyDescent="0.25">
      <c r="A846" s="432">
        <v>836</v>
      </c>
      <c r="B846" s="466">
        <f t="shared" si="44"/>
        <v>81.709999999999994</v>
      </c>
      <c r="C846" s="466">
        <f t="shared" si="44"/>
        <v>203.99</v>
      </c>
      <c r="D846" s="466">
        <f t="shared" si="44"/>
        <v>131.99</v>
      </c>
      <c r="E846" s="466">
        <f t="shared" si="44"/>
        <v>37.99</v>
      </c>
      <c r="F846" s="466">
        <f t="shared" si="44"/>
        <v>69.989999999999995</v>
      </c>
      <c r="G846" s="466">
        <f t="shared" si="45"/>
        <v>37.99</v>
      </c>
      <c r="H846" s="466" t="str">
        <f t="shared" si="46"/>
        <v>Pooled 900</v>
      </c>
    </row>
    <row r="847" spans="1:8" x14ac:dyDescent="0.25">
      <c r="A847" s="432">
        <v>837</v>
      </c>
      <c r="B847" s="466">
        <f t="shared" si="44"/>
        <v>81.8</v>
      </c>
      <c r="C847" s="466">
        <f t="shared" si="44"/>
        <v>204.24</v>
      </c>
      <c r="D847" s="466">
        <f t="shared" si="44"/>
        <v>132.24</v>
      </c>
      <c r="E847" s="466">
        <f t="shared" si="44"/>
        <v>37.99</v>
      </c>
      <c r="F847" s="466">
        <f t="shared" si="44"/>
        <v>69.989999999999995</v>
      </c>
      <c r="G847" s="466">
        <f t="shared" si="45"/>
        <v>37.99</v>
      </c>
      <c r="H847" s="466" t="str">
        <f t="shared" si="46"/>
        <v>Pooled 900</v>
      </c>
    </row>
    <row r="848" spans="1:8" x14ac:dyDescent="0.25">
      <c r="A848" s="432">
        <v>838</v>
      </c>
      <c r="B848" s="466">
        <f t="shared" si="44"/>
        <v>81.89</v>
      </c>
      <c r="C848" s="466">
        <f t="shared" si="44"/>
        <v>204.49</v>
      </c>
      <c r="D848" s="466">
        <f t="shared" si="44"/>
        <v>132.49</v>
      </c>
      <c r="E848" s="466">
        <f t="shared" si="44"/>
        <v>37.99</v>
      </c>
      <c r="F848" s="466">
        <f t="shared" si="44"/>
        <v>69.989999999999995</v>
      </c>
      <c r="G848" s="466">
        <f t="shared" si="45"/>
        <v>37.99</v>
      </c>
      <c r="H848" s="466" t="str">
        <f t="shared" si="46"/>
        <v>Pooled 900</v>
      </c>
    </row>
    <row r="849" spans="1:8" x14ac:dyDescent="0.25">
      <c r="A849" s="432">
        <v>839</v>
      </c>
      <c r="B849" s="466">
        <f t="shared" si="44"/>
        <v>81.98</v>
      </c>
      <c r="C849" s="466">
        <f t="shared" si="44"/>
        <v>204.74</v>
      </c>
      <c r="D849" s="466">
        <f t="shared" si="44"/>
        <v>132.74</v>
      </c>
      <c r="E849" s="466">
        <f t="shared" si="44"/>
        <v>37.99</v>
      </c>
      <c r="F849" s="466">
        <f t="shared" si="44"/>
        <v>69.989999999999995</v>
      </c>
      <c r="G849" s="466">
        <f t="shared" si="45"/>
        <v>37.99</v>
      </c>
      <c r="H849" s="466" t="str">
        <f t="shared" si="46"/>
        <v>Pooled 900</v>
      </c>
    </row>
    <row r="850" spans="1:8" x14ac:dyDescent="0.25">
      <c r="A850" s="432">
        <v>840</v>
      </c>
      <c r="B850" s="466">
        <f t="shared" si="44"/>
        <v>82.07</v>
      </c>
      <c r="C850" s="466">
        <f t="shared" si="44"/>
        <v>204.99</v>
      </c>
      <c r="D850" s="466">
        <f t="shared" si="44"/>
        <v>132.99</v>
      </c>
      <c r="E850" s="466">
        <f t="shared" si="44"/>
        <v>37.99</v>
      </c>
      <c r="F850" s="466">
        <f t="shared" si="44"/>
        <v>69.989999999999995</v>
      </c>
      <c r="G850" s="466">
        <f t="shared" si="45"/>
        <v>37.99</v>
      </c>
      <c r="H850" s="466" t="str">
        <f t="shared" si="46"/>
        <v>Pooled 900</v>
      </c>
    </row>
    <row r="851" spans="1:8" x14ac:dyDescent="0.25">
      <c r="A851" s="432">
        <v>841</v>
      </c>
      <c r="B851" s="466">
        <f t="shared" si="44"/>
        <v>82.16</v>
      </c>
      <c r="C851" s="466">
        <f t="shared" si="44"/>
        <v>205.24</v>
      </c>
      <c r="D851" s="466">
        <f t="shared" si="44"/>
        <v>133.24</v>
      </c>
      <c r="E851" s="466">
        <f t="shared" si="44"/>
        <v>37.99</v>
      </c>
      <c r="F851" s="466">
        <f t="shared" si="44"/>
        <v>69.989999999999995</v>
      </c>
      <c r="G851" s="466">
        <f t="shared" si="45"/>
        <v>37.99</v>
      </c>
      <c r="H851" s="466" t="str">
        <f t="shared" si="46"/>
        <v>Pooled 900</v>
      </c>
    </row>
    <row r="852" spans="1:8" x14ac:dyDescent="0.25">
      <c r="A852" s="432">
        <v>842</v>
      </c>
      <c r="B852" s="466">
        <f t="shared" si="44"/>
        <v>82.25</v>
      </c>
      <c r="C852" s="466">
        <f t="shared" si="44"/>
        <v>205.49</v>
      </c>
      <c r="D852" s="466">
        <f t="shared" si="44"/>
        <v>133.49</v>
      </c>
      <c r="E852" s="466">
        <f t="shared" si="44"/>
        <v>37.99</v>
      </c>
      <c r="F852" s="466">
        <f t="shared" si="44"/>
        <v>69.989999999999995</v>
      </c>
      <c r="G852" s="466">
        <f t="shared" si="45"/>
        <v>37.99</v>
      </c>
      <c r="H852" s="466" t="str">
        <f t="shared" si="46"/>
        <v>Pooled 900</v>
      </c>
    </row>
    <row r="853" spans="1:8" x14ac:dyDescent="0.25">
      <c r="A853" s="432">
        <v>843</v>
      </c>
      <c r="B853" s="466">
        <f t="shared" si="44"/>
        <v>82.34</v>
      </c>
      <c r="C853" s="466">
        <f t="shared" si="44"/>
        <v>205.74</v>
      </c>
      <c r="D853" s="466">
        <f t="shared" si="44"/>
        <v>133.74</v>
      </c>
      <c r="E853" s="466">
        <f t="shared" si="44"/>
        <v>37.99</v>
      </c>
      <c r="F853" s="466">
        <f t="shared" si="44"/>
        <v>69.989999999999995</v>
      </c>
      <c r="G853" s="466">
        <f t="shared" si="45"/>
        <v>37.99</v>
      </c>
      <c r="H853" s="466" t="str">
        <f t="shared" si="46"/>
        <v>Pooled 900</v>
      </c>
    </row>
    <row r="854" spans="1:8" x14ac:dyDescent="0.25">
      <c r="A854" s="432">
        <v>844</v>
      </c>
      <c r="B854" s="466">
        <f t="shared" si="44"/>
        <v>82.43</v>
      </c>
      <c r="C854" s="466">
        <f t="shared" si="44"/>
        <v>205.99</v>
      </c>
      <c r="D854" s="466">
        <f t="shared" si="44"/>
        <v>133.99</v>
      </c>
      <c r="E854" s="466">
        <f t="shared" si="44"/>
        <v>37.99</v>
      </c>
      <c r="F854" s="466">
        <f t="shared" si="44"/>
        <v>69.989999999999995</v>
      </c>
      <c r="G854" s="466">
        <f t="shared" si="45"/>
        <v>37.99</v>
      </c>
      <c r="H854" s="466" t="str">
        <f t="shared" si="46"/>
        <v>Pooled 900</v>
      </c>
    </row>
    <row r="855" spans="1:8" x14ac:dyDescent="0.25">
      <c r="A855" s="432">
        <v>845</v>
      </c>
      <c r="B855" s="466">
        <f t="shared" si="44"/>
        <v>82.52</v>
      </c>
      <c r="C855" s="466">
        <f t="shared" si="44"/>
        <v>206.24</v>
      </c>
      <c r="D855" s="466">
        <f t="shared" si="44"/>
        <v>134.24</v>
      </c>
      <c r="E855" s="466">
        <f t="shared" si="44"/>
        <v>37.99</v>
      </c>
      <c r="F855" s="466">
        <f t="shared" si="44"/>
        <v>69.989999999999995</v>
      </c>
      <c r="G855" s="466">
        <f t="shared" si="45"/>
        <v>37.99</v>
      </c>
      <c r="H855" s="466" t="str">
        <f t="shared" si="46"/>
        <v>Pooled 900</v>
      </c>
    </row>
    <row r="856" spans="1:8" x14ac:dyDescent="0.25">
      <c r="A856" s="432">
        <v>846</v>
      </c>
      <c r="B856" s="466">
        <f t="shared" si="44"/>
        <v>82.61</v>
      </c>
      <c r="C856" s="466">
        <f t="shared" si="44"/>
        <v>206.49</v>
      </c>
      <c r="D856" s="466">
        <f t="shared" si="44"/>
        <v>134.49</v>
      </c>
      <c r="E856" s="466">
        <f t="shared" si="44"/>
        <v>37.99</v>
      </c>
      <c r="F856" s="466">
        <f t="shared" si="44"/>
        <v>69.989999999999995</v>
      </c>
      <c r="G856" s="466">
        <f t="shared" si="45"/>
        <v>37.99</v>
      </c>
      <c r="H856" s="466" t="str">
        <f t="shared" si="46"/>
        <v>Pooled 900</v>
      </c>
    </row>
    <row r="857" spans="1:8" x14ac:dyDescent="0.25">
      <c r="A857" s="432">
        <v>847</v>
      </c>
      <c r="B857" s="466">
        <f t="shared" si="44"/>
        <v>82.7</v>
      </c>
      <c r="C857" s="466">
        <f t="shared" si="44"/>
        <v>206.74</v>
      </c>
      <c r="D857" s="466">
        <f t="shared" si="44"/>
        <v>134.74</v>
      </c>
      <c r="E857" s="466">
        <f t="shared" si="44"/>
        <v>37.99</v>
      </c>
      <c r="F857" s="466">
        <f t="shared" si="44"/>
        <v>69.989999999999995</v>
      </c>
      <c r="G857" s="466">
        <f t="shared" si="45"/>
        <v>37.99</v>
      </c>
      <c r="H857" s="466" t="str">
        <f t="shared" si="46"/>
        <v>Pooled 900</v>
      </c>
    </row>
    <row r="858" spans="1:8" x14ac:dyDescent="0.25">
      <c r="A858" s="432">
        <v>848</v>
      </c>
      <c r="B858" s="466">
        <f t="shared" si="44"/>
        <v>82.79</v>
      </c>
      <c r="C858" s="466">
        <f t="shared" si="44"/>
        <v>206.99</v>
      </c>
      <c r="D858" s="466">
        <f t="shared" si="44"/>
        <v>134.99</v>
      </c>
      <c r="E858" s="466">
        <f t="shared" si="44"/>
        <v>37.99</v>
      </c>
      <c r="F858" s="466">
        <f t="shared" si="44"/>
        <v>69.989999999999995</v>
      </c>
      <c r="G858" s="466">
        <f t="shared" si="45"/>
        <v>37.99</v>
      </c>
      <c r="H858" s="466" t="str">
        <f t="shared" si="46"/>
        <v>Pooled 900</v>
      </c>
    </row>
    <row r="859" spans="1:8" x14ac:dyDescent="0.25">
      <c r="A859" s="432">
        <v>849</v>
      </c>
      <c r="B859" s="466">
        <f t="shared" si="44"/>
        <v>82.88</v>
      </c>
      <c r="C859" s="466">
        <f t="shared" si="44"/>
        <v>207.24</v>
      </c>
      <c r="D859" s="466">
        <f t="shared" si="44"/>
        <v>135.24</v>
      </c>
      <c r="E859" s="466">
        <f t="shared" si="44"/>
        <v>37.99</v>
      </c>
      <c r="F859" s="466">
        <f t="shared" si="44"/>
        <v>69.989999999999995</v>
      </c>
      <c r="G859" s="466">
        <f t="shared" si="45"/>
        <v>37.99</v>
      </c>
      <c r="H859" s="466" t="str">
        <f t="shared" si="46"/>
        <v>Pooled 900</v>
      </c>
    </row>
    <row r="860" spans="1:8" x14ac:dyDescent="0.25">
      <c r="A860" s="432">
        <v>850</v>
      </c>
      <c r="B860" s="466">
        <f t="shared" si="44"/>
        <v>82.97</v>
      </c>
      <c r="C860" s="466">
        <f t="shared" si="44"/>
        <v>207.49</v>
      </c>
      <c r="D860" s="466">
        <f t="shared" si="44"/>
        <v>135.49</v>
      </c>
      <c r="E860" s="466">
        <f t="shared" si="44"/>
        <v>37.99</v>
      </c>
      <c r="F860" s="466">
        <f t="shared" si="44"/>
        <v>69.989999999999995</v>
      </c>
      <c r="G860" s="466">
        <f t="shared" si="45"/>
        <v>37.99</v>
      </c>
      <c r="H860" s="466" t="str">
        <f t="shared" si="46"/>
        <v>Pooled 900</v>
      </c>
    </row>
    <row r="861" spans="1:8" x14ac:dyDescent="0.25">
      <c r="A861" s="432">
        <v>851</v>
      </c>
      <c r="B861" s="466">
        <f t="shared" si="44"/>
        <v>83.06</v>
      </c>
      <c r="C861" s="466">
        <f t="shared" si="44"/>
        <v>207.74</v>
      </c>
      <c r="D861" s="466">
        <f t="shared" si="44"/>
        <v>135.74</v>
      </c>
      <c r="E861" s="466">
        <f t="shared" si="44"/>
        <v>37.99</v>
      </c>
      <c r="F861" s="466">
        <f t="shared" si="44"/>
        <v>69.989999999999995</v>
      </c>
      <c r="G861" s="466">
        <f t="shared" si="45"/>
        <v>37.99</v>
      </c>
      <c r="H861" s="466" t="str">
        <f t="shared" si="46"/>
        <v>Pooled 900</v>
      </c>
    </row>
    <row r="862" spans="1:8" x14ac:dyDescent="0.25">
      <c r="A862" s="432">
        <v>852</v>
      </c>
      <c r="B862" s="466">
        <f t="shared" si="44"/>
        <v>83.15</v>
      </c>
      <c r="C862" s="466">
        <f t="shared" si="44"/>
        <v>207.99</v>
      </c>
      <c r="D862" s="466">
        <f t="shared" si="44"/>
        <v>135.99</v>
      </c>
      <c r="E862" s="466">
        <f t="shared" si="44"/>
        <v>37.99</v>
      </c>
      <c r="F862" s="466">
        <f t="shared" si="44"/>
        <v>69.989999999999995</v>
      </c>
      <c r="G862" s="466">
        <f t="shared" si="45"/>
        <v>37.99</v>
      </c>
      <c r="H862" s="466" t="str">
        <f t="shared" si="46"/>
        <v>Pooled 900</v>
      </c>
    </row>
    <row r="863" spans="1:8" x14ac:dyDescent="0.25">
      <c r="A863" s="432">
        <v>853</v>
      </c>
      <c r="B863" s="466">
        <f t="shared" si="44"/>
        <v>83.24</v>
      </c>
      <c r="C863" s="466">
        <f t="shared" si="44"/>
        <v>208.24</v>
      </c>
      <c r="D863" s="466">
        <f t="shared" si="44"/>
        <v>136.24</v>
      </c>
      <c r="E863" s="466">
        <f t="shared" si="44"/>
        <v>37.99</v>
      </c>
      <c r="F863" s="466">
        <f t="shared" si="44"/>
        <v>69.989999999999995</v>
      </c>
      <c r="G863" s="466">
        <f t="shared" si="45"/>
        <v>37.99</v>
      </c>
      <c r="H863" s="466" t="str">
        <f t="shared" si="46"/>
        <v>Pooled 900</v>
      </c>
    </row>
    <row r="864" spans="1:8" x14ac:dyDescent="0.25">
      <c r="A864" s="432">
        <v>854</v>
      </c>
      <c r="B864" s="466">
        <f t="shared" si="44"/>
        <v>83.33</v>
      </c>
      <c r="C864" s="466">
        <f t="shared" si="44"/>
        <v>208.49</v>
      </c>
      <c r="D864" s="466">
        <f t="shared" si="44"/>
        <v>136.49</v>
      </c>
      <c r="E864" s="466">
        <f t="shared" si="44"/>
        <v>37.99</v>
      </c>
      <c r="F864" s="466">
        <f t="shared" si="44"/>
        <v>69.989999999999995</v>
      </c>
      <c r="G864" s="466">
        <f t="shared" si="45"/>
        <v>37.99</v>
      </c>
      <c r="H864" s="466" t="str">
        <f t="shared" si="46"/>
        <v>Pooled 900</v>
      </c>
    </row>
    <row r="865" spans="1:8" x14ac:dyDescent="0.25">
      <c r="A865" s="432">
        <v>855</v>
      </c>
      <c r="B865" s="466">
        <f t="shared" si="44"/>
        <v>83.42</v>
      </c>
      <c r="C865" s="466">
        <f t="shared" si="44"/>
        <v>208.74</v>
      </c>
      <c r="D865" s="466">
        <f t="shared" si="44"/>
        <v>136.74</v>
      </c>
      <c r="E865" s="466">
        <f t="shared" si="44"/>
        <v>37.99</v>
      </c>
      <c r="F865" s="466">
        <f t="shared" si="44"/>
        <v>69.989999999999995</v>
      </c>
      <c r="G865" s="466">
        <f t="shared" si="45"/>
        <v>37.99</v>
      </c>
      <c r="H865" s="466" t="str">
        <f t="shared" si="46"/>
        <v>Pooled 900</v>
      </c>
    </row>
    <row r="866" spans="1:8" x14ac:dyDescent="0.25">
      <c r="A866" s="432">
        <v>856</v>
      </c>
      <c r="B866" s="466">
        <f t="shared" si="44"/>
        <v>83.51</v>
      </c>
      <c r="C866" s="466">
        <f t="shared" si="44"/>
        <v>208.99</v>
      </c>
      <c r="D866" s="466">
        <f t="shared" si="44"/>
        <v>136.99</v>
      </c>
      <c r="E866" s="466">
        <f t="shared" si="44"/>
        <v>37.99</v>
      </c>
      <c r="F866" s="466">
        <f t="shared" si="44"/>
        <v>69.989999999999995</v>
      </c>
      <c r="G866" s="466">
        <f t="shared" si="45"/>
        <v>37.99</v>
      </c>
      <c r="H866" s="466" t="str">
        <f t="shared" si="46"/>
        <v>Pooled 900</v>
      </c>
    </row>
    <row r="867" spans="1:8" x14ac:dyDescent="0.25">
      <c r="A867" s="432">
        <v>857</v>
      </c>
      <c r="B867" s="466">
        <f t="shared" si="44"/>
        <v>83.6</v>
      </c>
      <c r="C867" s="466">
        <f t="shared" si="44"/>
        <v>209.24</v>
      </c>
      <c r="D867" s="466">
        <f t="shared" si="44"/>
        <v>137.24</v>
      </c>
      <c r="E867" s="466">
        <f t="shared" si="44"/>
        <v>37.99</v>
      </c>
      <c r="F867" s="466">
        <f t="shared" si="44"/>
        <v>69.989999999999995</v>
      </c>
      <c r="G867" s="466">
        <f t="shared" si="45"/>
        <v>37.99</v>
      </c>
      <c r="H867" s="466" t="str">
        <f t="shared" si="46"/>
        <v>Pooled 900</v>
      </c>
    </row>
    <row r="868" spans="1:8" x14ac:dyDescent="0.25">
      <c r="A868" s="432">
        <v>858</v>
      </c>
      <c r="B868" s="466">
        <f t="shared" si="44"/>
        <v>83.69</v>
      </c>
      <c r="C868" s="466">
        <f t="shared" si="44"/>
        <v>209.49</v>
      </c>
      <c r="D868" s="466">
        <f t="shared" si="44"/>
        <v>137.49</v>
      </c>
      <c r="E868" s="466">
        <f t="shared" si="44"/>
        <v>37.99</v>
      </c>
      <c r="F868" s="466">
        <f t="shared" si="44"/>
        <v>69.989999999999995</v>
      </c>
      <c r="G868" s="466">
        <f t="shared" si="45"/>
        <v>37.99</v>
      </c>
      <c r="H868" s="466" t="str">
        <f t="shared" si="46"/>
        <v>Pooled 900</v>
      </c>
    </row>
    <row r="869" spans="1:8" x14ac:dyDescent="0.25">
      <c r="A869" s="432">
        <v>859</v>
      </c>
      <c r="B869" s="466">
        <f t="shared" si="44"/>
        <v>83.78</v>
      </c>
      <c r="C869" s="466">
        <f t="shared" si="44"/>
        <v>209.74</v>
      </c>
      <c r="D869" s="466">
        <f t="shared" si="44"/>
        <v>137.74</v>
      </c>
      <c r="E869" s="466">
        <f t="shared" si="44"/>
        <v>37.99</v>
      </c>
      <c r="F869" s="466">
        <f t="shared" si="44"/>
        <v>69.989999999999995</v>
      </c>
      <c r="G869" s="466">
        <f t="shared" si="45"/>
        <v>37.99</v>
      </c>
      <c r="H869" s="466" t="str">
        <f t="shared" si="46"/>
        <v>Pooled 900</v>
      </c>
    </row>
    <row r="870" spans="1:8" x14ac:dyDescent="0.25">
      <c r="A870" s="432">
        <v>860</v>
      </c>
      <c r="B870" s="466">
        <f t="shared" si="44"/>
        <v>83.87</v>
      </c>
      <c r="C870" s="466">
        <f t="shared" si="44"/>
        <v>209.99</v>
      </c>
      <c r="D870" s="466">
        <f t="shared" si="44"/>
        <v>137.99</v>
      </c>
      <c r="E870" s="466">
        <f t="shared" si="44"/>
        <v>37.99</v>
      </c>
      <c r="F870" s="466">
        <f t="shared" si="44"/>
        <v>69.989999999999995</v>
      </c>
      <c r="G870" s="466">
        <f t="shared" si="45"/>
        <v>37.99</v>
      </c>
      <c r="H870" s="466" t="str">
        <f t="shared" si="46"/>
        <v>Pooled 900</v>
      </c>
    </row>
    <row r="871" spans="1:8" x14ac:dyDescent="0.25">
      <c r="A871" s="432">
        <v>861</v>
      </c>
      <c r="B871" s="466">
        <f t="shared" si="44"/>
        <v>83.96</v>
      </c>
      <c r="C871" s="466">
        <f t="shared" si="44"/>
        <v>210.24</v>
      </c>
      <c r="D871" s="466">
        <f t="shared" si="44"/>
        <v>138.24</v>
      </c>
      <c r="E871" s="466">
        <f t="shared" si="44"/>
        <v>37.99</v>
      </c>
      <c r="F871" s="466">
        <f t="shared" si="44"/>
        <v>69.989999999999995</v>
      </c>
      <c r="G871" s="466">
        <f t="shared" si="45"/>
        <v>37.99</v>
      </c>
      <c r="H871" s="466" t="str">
        <f t="shared" si="46"/>
        <v>Pooled 900</v>
      </c>
    </row>
    <row r="872" spans="1:8" x14ac:dyDescent="0.25">
      <c r="A872" s="432">
        <v>862</v>
      </c>
      <c r="B872" s="466">
        <f t="shared" si="44"/>
        <v>84.05</v>
      </c>
      <c r="C872" s="466">
        <f t="shared" si="44"/>
        <v>210.49</v>
      </c>
      <c r="D872" s="466">
        <f t="shared" si="44"/>
        <v>138.49</v>
      </c>
      <c r="E872" s="466">
        <f t="shared" si="44"/>
        <v>37.99</v>
      </c>
      <c r="F872" s="466">
        <f t="shared" si="44"/>
        <v>69.989999999999995</v>
      </c>
      <c r="G872" s="466">
        <f t="shared" si="45"/>
        <v>37.99</v>
      </c>
      <c r="H872" s="466" t="str">
        <f t="shared" si="46"/>
        <v>Pooled 900</v>
      </c>
    </row>
    <row r="873" spans="1:8" x14ac:dyDescent="0.25">
      <c r="A873" s="432">
        <v>863</v>
      </c>
      <c r="B873" s="466">
        <f t="shared" si="44"/>
        <v>84.14</v>
      </c>
      <c r="C873" s="466">
        <f t="shared" si="44"/>
        <v>210.74</v>
      </c>
      <c r="D873" s="466">
        <f t="shared" si="44"/>
        <v>138.74</v>
      </c>
      <c r="E873" s="466">
        <f t="shared" si="44"/>
        <v>37.99</v>
      </c>
      <c r="F873" s="466">
        <f t="shared" si="44"/>
        <v>69.989999999999995</v>
      </c>
      <c r="G873" s="466">
        <f t="shared" si="45"/>
        <v>37.99</v>
      </c>
      <c r="H873" s="466" t="str">
        <f t="shared" si="46"/>
        <v>Pooled 900</v>
      </c>
    </row>
    <row r="874" spans="1:8" x14ac:dyDescent="0.25">
      <c r="A874" s="432">
        <v>864</v>
      </c>
      <c r="B874" s="466">
        <f t="shared" si="44"/>
        <v>84.23</v>
      </c>
      <c r="C874" s="466">
        <f t="shared" si="44"/>
        <v>210.99</v>
      </c>
      <c r="D874" s="466">
        <f t="shared" si="44"/>
        <v>138.99</v>
      </c>
      <c r="E874" s="466">
        <f t="shared" si="44"/>
        <v>37.99</v>
      </c>
      <c r="F874" s="466">
        <f t="shared" si="44"/>
        <v>69.989999999999995</v>
      </c>
      <c r="G874" s="466">
        <f t="shared" si="45"/>
        <v>37.99</v>
      </c>
      <c r="H874" s="466" t="str">
        <f t="shared" si="46"/>
        <v>Pooled 900</v>
      </c>
    </row>
    <row r="875" spans="1:8" x14ac:dyDescent="0.25">
      <c r="A875" s="432">
        <v>865</v>
      </c>
      <c r="B875" s="466">
        <f t="shared" si="44"/>
        <v>84.32</v>
      </c>
      <c r="C875" s="466">
        <f t="shared" si="44"/>
        <v>211.24</v>
      </c>
      <c r="D875" s="466">
        <f t="shared" si="44"/>
        <v>139.24</v>
      </c>
      <c r="E875" s="466">
        <f t="shared" si="44"/>
        <v>37.99</v>
      </c>
      <c r="F875" s="466">
        <f t="shared" si="44"/>
        <v>69.989999999999995</v>
      </c>
      <c r="G875" s="466">
        <f t="shared" si="45"/>
        <v>37.99</v>
      </c>
      <c r="H875" s="466" t="str">
        <f t="shared" si="46"/>
        <v>Pooled 900</v>
      </c>
    </row>
    <row r="876" spans="1:8" x14ac:dyDescent="0.25">
      <c r="A876" s="432">
        <v>866</v>
      </c>
      <c r="B876" s="466">
        <f t="shared" si="44"/>
        <v>84.41</v>
      </c>
      <c r="C876" s="466">
        <f t="shared" si="44"/>
        <v>211.49</v>
      </c>
      <c r="D876" s="466">
        <f t="shared" si="44"/>
        <v>139.49</v>
      </c>
      <c r="E876" s="466">
        <f t="shared" si="44"/>
        <v>37.99</v>
      </c>
      <c r="F876" s="466">
        <f t="shared" si="44"/>
        <v>69.989999999999995</v>
      </c>
      <c r="G876" s="466">
        <f t="shared" si="45"/>
        <v>37.99</v>
      </c>
      <c r="H876" s="466" t="str">
        <f t="shared" si="46"/>
        <v>Pooled 900</v>
      </c>
    </row>
    <row r="877" spans="1:8" x14ac:dyDescent="0.25">
      <c r="A877" s="432">
        <v>867</v>
      </c>
      <c r="B877" s="466">
        <f t="shared" si="44"/>
        <v>84.5</v>
      </c>
      <c r="C877" s="466">
        <f t="shared" si="44"/>
        <v>211.74</v>
      </c>
      <c r="D877" s="466">
        <f t="shared" si="44"/>
        <v>139.74</v>
      </c>
      <c r="E877" s="466">
        <f t="shared" si="44"/>
        <v>37.99</v>
      </c>
      <c r="F877" s="466">
        <f t="shared" si="44"/>
        <v>69.989999999999995</v>
      </c>
      <c r="G877" s="466">
        <f t="shared" si="45"/>
        <v>37.99</v>
      </c>
      <c r="H877" s="466" t="str">
        <f t="shared" si="46"/>
        <v>Pooled 900</v>
      </c>
    </row>
    <row r="878" spans="1:8" x14ac:dyDescent="0.25">
      <c r="A878" s="432">
        <v>868</v>
      </c>
      <c r="B878" s="466">
        <f t="shared" si="44"/>
        <v>84.59</v>
      </c>
      <c r="C878" s="466">
        <f t="shared" si="44"/>
        <v>211.99</v>
      </c>
      <c r="D878" s="466">
        <f t="shared" si="44"/>
        <v>139.99</v>
      </c>
      <c r="E878" s="466">
        <f t="shared" si="44"/>
        <v>37.99</v>
      </c>
      <c r="F878" s="466">
        <f t="shared" si="44"/>
        <v>69.989999999999995</v>
      </c>
      <c r="G878" s="466">
        <f t="shared" si="45"/>
        <v>37.99</v>
      </c>
      <c r="H878" s="466" t="str">
        <f t="shared" si="46"/>
        <v>Pooled 900</v>
      </c>
    </row>
    <row r="879" spans="1:8" x14ac:dyDescent="0.25">
      <c r="A879" s="432">
        <v>869</v>
      </c>
      <c r="B879" s="466">
        <f t="shared" si="44"/>
        <v>84.68</v>
      </c>
      <c r="C879" s="466">
        <f t="shared" si="44"/>
        <v>212.24</v>
      </c>
      <c r="D879" s="466">
        <f t="shared" si="44"/>
        <v>140.24</v>
      </c>
      <c r="E879" s="466">
        <f t="shared" si="44"/>
        <v>37.99</v>
      </c>
      <c r="F879" s="466">
        <f t="shared" si="44"/>
        <v>69.989999999999995</v>
      </c>
      <c r="G879" s="466">
        <f t="shared" si="45"/>
        <v>37.99</v>
      </c>
      <c r="H879" s="466" t="str">
        <f t="shared" si="46"/>
        <v>Pooled 900</v>
      </c>
    </row>
    <row r="880" spans="1:8" x14ac:dyDescent="0.25">
      <c r="A880" s="432">
        <v>870</v>
      </c>
      <c r="B880" s="466">
        <f t="shared" si="44"/>
        <v>84.77</v>
      </c>
      <c r="C880" s="466">
        <f t="shared" si="44"/>
        <v>212.49</v>
      </c>
      <c r="D880" s="466">
        <f t="shared" si="44"/>
        <v>140.49</v>
      </c>
      <c r="E880" s="466">
        <f t="shared" si="44"/>
        <v>37.99</v>
      </c>
      <c r="F880" s="466">
        <f t="shared" si="44"/>
        <v>69.989999999999995</v>
      </c>
      <c r="G880" s="466">
        <f t="shared" si="45"/>
        <v>37.99</v>
      </c>
      <c r="H880" s="466" t="str">
        <f t="shared" si="46"/>
        <v>Pooled 900</v>
      </c>
    </row>
    <row r="881" spans="1:8" x14ac:dyDescent="0.25">
      <c r="A881" s="432">
        <v>871</v>
      </c>
      <c r="B881" s="466">
        <f t="shared" si="44"/>
        <v>84.86</v>
      </c>
      <c r="C881" s="466">
        <f t="shared" si="44"/>
        <v>212.74</v>
      </c>
      <c r="D881" s="466">
        <f t="shared" si="44"/>
        <v>140.74</v>
      </c>
      <c r="E881" s="466">
        <f t="shared" si="44"/>
        <v>37.99</v>
      </c>
      <c r="F881" s="466">
        <f t="shared" si="44"/>
        <v>69.989999999999995</v>
      </c>
      <c r="G881" s="466">
        <f t="shared" si="45"/>
        <v>37.99</v>
      </c>
      <c r="H881" s="466" t="str">
        <f t="shared" si="46"/>
        <v>Pooled 900</v>
      </c>
    </row>
    <row r="882" spans="1:8" x14ac:dyDescent="0.25">
      <c r="A882" s="432">
        <v>872</v>
      </c>
      <c r="B882" s="466">
        <f t="shared" si="44"/>
        <v>84.95</v>
      </c>
      <c r="C882" s="466">
        <f t="shared" si="44"/>
        <v>212.99</v>
      </c>
      <c r="D882" s="466">
        <f t="shared" si="44"/>
        <v>140.99</v>
      </c>
      <c r="E882" s="466">
        <f t="shared" si="44"/>
        <v>37.99</v>
      </c>
      <c r="F882" s="466">
        <f t="shared" si="44"/>
        <v>69.989999999999995</v>
      </c>
      <c r="G882" s="466">
        <f t="shared" si="45"/>
        <v>37.99</v>
      </c>
      <c r="H882" s="466" t="str">
        <f t="shared" si="46"/>
        <v>Pooled 900</v>
      </c>
    </row>
    <row r="883" spans="1:8" x14ac:dyDescent="0.25">
      <c r="A883" s="432">
        <v>873</v>
      </c>
      <c r="B883" s="466">
        <f t="shared" si="44"/>
        <v>85.04</v>
      </c>
      <c r="C883" s="466">
        <f t="shared" si="44"/>
        <v>213.24</v>
      </c>
      <c r="D883" s="466">
        <f t="shared" si="44"/>
        <v>141.24</v>
      </c>
      <c r="E883" s="466">
        <f t="shared" si="44"/>
        <v>37.99</v>
      </c>
      <c r="F883" s="466">
        <f t="shared" si="44"/>
        <v>69.989999999999995</v>
      </c>
      <c r="G883" s="466">
        <f t="shared" si="45"/>
        <v>37.99</v>
      </c>
      <c r="H883" s="466" t="str">
        <f t="shared" si="46"/>
        <v>Pooled 900</v>
      </c>
    </row>
    <row r="884" spans="1:8" x14ac:dyDescent="0.25">
      <c r="A884" s="432">
        <v>874</v>
      </c>
      <c r="B884" s="466">
        <f t="shared" si="44"/>
        <v>85.13</v>
      </c>
      <c r="C884" s="466">
        <f t="shared" si="44"/>
        <v>213.49</v>
      </c>
      <c r="D884" s="466">
        <f t="shared" si="44"/>
        <v>141.49</v>
      </c>
      <c r="E884" s="466">
        <f t="shared" si="44"/>
        <v>37.99</v>
      </c>
      <c r="F884" s="466">
        <f t="shared" si="44"/>
        <v>69.989999999999995</v>
      </c>
      <c r="G884" s="466">
        <f t="shared" si="45"/>
        <v>37.99</v>
      </c>
      <c r="H884" s="466" t="str">
        <f t="shared" si="46"/>
        <v>Pooled 900</v>
      </c>
    </row>
    <row r="885" spans="1:8" x14ac:dyDescent="0.25">
      <c r="A885" s="432">
        <v>875</v>
      </c>
      <c r="B885" s="466">
        <f t="shared" si="44"/>
        <v>85.22</v>
      </c>
      <c r="C885" s="466">
        <f t="shared" si="44"/>
        <v>213.74</v>
      </c>
      <c r="D885" s="466">
        <f t="shared" si="44"/>
        <v>141.74</v>
      </c>
      <c r="E885" s="466">
        <f t="shared" si="44"/>
        <v>37.99</v>
      </c>
      <c r="F885" s="466">
        <f t="shared" si="44"/>
        <v>69.989999999999995</v>
      </c>
      <c r="G885" s="466">
        <f t="shared" si="45"/>
        <v>37.99</v>
      </c>
      <c r="H885" s="466" t="str">
        <f t="shared" si="46"/>
        <v>Pooled 900</v>
      </c>
    </row>
    <row r="886" spans="1:8" x14ac:dyDescent="0.25">
      <c r="A886" s="432">
        <v>876</v>
      </c>
      <c r="B886" s="466">
        <f t="shared" si="44"/>
        <v>85.31</v>
      </c>
      <c r="C886" s="466">
        <f t="shared" si="44"/>
        <v>213.99</v>
      </c>
      <c r="D886" s="466">
        <f t="shared" si="44"/>
        <v>141.99</v>
      </c>
      <c r="E886" s="466">
        <f t="shared" si="44"/>
        <v>37.99</v>
      </c>
      <c r="F886" s="466">
        <f t="shared" si="44"/>
        <v>69.989999999999995</v>
      </c>
      <c r="G886" s="466">
        <f t="shared" si="45"/>
        <v>37.99</v>
      </c>
      <c r="H886" s="466" t="str">
        <f t="shared" si="46"/>
        <v>Pooled 900</v>
      </c>
    </row>
    <row r="887" spans="1:8" x14ac:dyDescent="0.25">
      <c r="A887" s="432">
        <v>877</v>
      </c>
      <c r="B887" s="466">
        <f t="shared" si="44"/>
        <v>85.4</v>
      </c>
      <c r="C887" s="466">
        <f t="shared" si="44"/>
        <v>214.24</v>
      </c>
      <c r="D887" s="466">
        <f t="shared" si="44"/>
        <v>142.24</v>
      </c>
      <c r="E887" s="466">
        <f t="shared" si="44"/>
        <v>37.99</v>
      </c>
      <c r="F887" s="466">
        <f t="shared" si="44"/>
        <v>69.989999999999995</v>
      </c>
      <c r="G887" s="466">
        <f t="shared" si="45"/>
        <v>37.99</v>
      </c>
      <c r="H887" s="466" t="str">
        <f t="shared" si="46"/>
        <v>Pooled 900</v>
      </c>
    </row>
    <row r="888" spans="1:8" x14ac:dyDescent="0.25">
      <c r="A888" s="432">
        <v>878</v>
      </c>
      <c r="B888" s="466">
        <f t="shared" si="44"/>
        <v>85.49</v>
      </c>
      <c r="C888" s="466">
        <f t="shared" si="44"/>
        <v>214.49</v>
      </c>
      <c r="D888" s="466">
        <f t="shared" si="44"/>
        <v>142.49</v>
      </c>
      <c r="E888" s="466">
        <f t="shared" si="44"/>
        <v>37.99</v>
      </c>
      <c r="F888" s="466">
        <f t="shared" si="44"/>
        <v>69.989999999999995</v>
      </c>
      <c r="G888" s="466">
        <f t="shared" si="45"/>
        <v>37.99</v>
      </c>
      <c r="H888" s="466" t="str">
        <f t="shared" si="46"/>
        <v>Pooled 900</v>
      </c>
    </row>
    <row r="889" spans="1:8" x14ac:dyDescent="0.25">
      <c r="A889" s="432">
        <v>879</v>
      </c>
      <c r="B889" s="466">
        <f t="shared" si="44"/>
        <v>85.58</v>
      </c>
      <c r="C889" s="466">
        <f t="shared" si="44"/>
        <v>214.74</v>
      </c>
      <c r="D889" s="466">
        <f t="shared" si="44"/>
        <v>142.74</v>
      </c>
      <c r="E889" s="466">
        <f t="shared" si="44"/>
        <v>37.99</v>
      </c>
      <c r="F889" s="466">
        <f t="shared" si="44"/>
        <v>69.989999999999995</v>
      </c>
      <c r="G889" s="466">
        <f t="shared" si="45"/>
        <v>37.99</v>
      </c>
      <c r="H889" s="466" t="str">
        <f t="shared" si="46"/>
        <v>Pooled 900</v>
      </c>
    </row>
    <row r="890" spans="1:8" x14ac:dyDescent="0.25">
      <c r="A890" s="432">
        <v>880</v>
      </c>
      <c r="B890" s="466">
        <f t="shared" si="44"/>
        <v>85.67</v>
      </c>
      <c r="C890" s="466">
        <f t="shared" si="44"/>
        <v>214.99</v>
      </c>
      <c r="D890" s="466">
        <f t="shared" si="44"/>
        <v>142.99</v>
      </c>
      <c r="E890" s="466">
        <f t="shared" si="44"/>
        <v>37.99</v>
      </c>
      <c r="F890" s="466">
        <f t="shared" si="44"/>
        <v>69.989999999999995</v>
      </c>
      <c r="G890" s="466">
        <f t="shared" si="45"/>
        <v>37.99</v>
      </c>
      <c r="H890" s="466" t="str">
        <f t="shared" si="46"/>
        <v>Pooled 900</v>
      </c>
    </row>
    <row r="891" spans="1:8" x14ac:dyDescent="0.25">
      <c r="A891" s="432">
        <v>881</v>
      </c>
      <c r="B891" s="466">
        <f t="shared" ref="B891:F941" si="47">ROUND(B$6+IF($A891&gt;B$2,($A891-B$2)*B$7,0),2)</f>
        <v>85.76</v>
      </c>
      <c r="C891" s="466">
        <f t="shared" si="47"/>
        <v>215.24</v>
      </c>
      <c r="D891" s="466">
        <f t="shared" si="47"/>
        <v>143.24</v>
      </c>
      <c r="E891" s="466">
        <f t="shared" si="47"/>
        <v>37.99</v>
      </c>
      <c r="F891" s="466">
        <f t="shared" si="47"/>
        <v>69.989999999999995</v>
      </c>
      <c r="G891" s="466">
        <f t="shared" si="45"/>
        <v>37.99</v>
      </c>
      <c r="H891" s="466" t="str">
        <f t="shared" si="46"/>
        <v>Pooled 900</v>
      </c>
    </row>
    <row r="892" spans="1:8" x14ac:dyDescent="0.25">
      <c r="A892" s="432">
        <v>882</v>
      </c>
      <c r="B892" s="466">
        <f t="shared" si="47"/>
        <v>85.85</v>
      </c>
      <c r="C892" s="466">
        <f t="shared" si="47"/>
        <v>215.49</v>
      </c>
      <c r="D892" s="466">
        <f t="shared" si="47"/>
        <v>143.49</v>
      </c>
      <c r="E892" s="466">
        <f t="shared" si="47"/>
        <v>37.99</v>
      </c>
      <c r="F892" s="466">
        <f t="shared" si="47"/>
        <v>69.989999999999995</v>
      </c>
      <c r="G892" s="466">
        <f t="shared" si="45"/>
        <v>37.99</v>
      </c>
      <c r="H892" s="466" t="str">
        <f t="shared" si="46"/>
        <v>Pooled 900</v>
      </c>
    </row>
    <row r="893" spans="1:8" x14ac:dyDescent="0.25">
      <c r="A893" s="432">
        <v>883</v>
      </c>
      <c r="B893" s="466">
        <f t="shared" si="47"/>
        <v>85.94</v>
      </c>
      <c r="C893" s="466">
        <f t="shared" si="47"/>
        <v>215.74</v>
      </c>
      <c r="D893" s="466">
        <f t="shared" si="47"/>
        <v>143.74</v>
      </c>
      <c r="E893" s="466">
        <f t="shared" si="47"/>
        <v>37.99</v>
      </c>
      <c r="F893" s="466">
        <f t="shared" si="47"/>
        <v>69.989999999999995</v>
      </c>
      <c r="G893" s="466">
        <f t="shared" si="45"/>
        <v>37.99</v>
      </c>
      <c r="H893" s="466" t="str">
        <f t="shared" si="46"/>
        <v>Pooled 900</v>
      </c>
    </row>
    <row r="894" spans="1:8" x14ac:dyDescent="0.25">
      <c r="A894" s="432">
        <v>884</v>
      </c>
      <c r="B894" s="466">
        <f t="shared" si="47"/>
        <v>86.03</v>
      </c>
      <c r="C894" s="466">
        <f t="shared" si="47"/>
        <v>215.99</v>
      </c>
      <c r="D894" s="466">
        <f t="shared" si="47"/>
        <v>143.99</v>
      </c>
      <c r="E894" s="466">
        <f t="shared" si="47"/>
        <v>37.99</v>
      </c>
      <c r="F894" s="466">
        <f t="shared" si="47"/>
        <v>69.989999999999995</v>
      </c>
      <c r="G894" s="466">
        <f t="shared" si="45"/>
        <v>37.99</v>
      </c>
      <c r="H894" s="466" t="str">
        <f t="shared" si="46"/>
        <v>Pooled 900</v>
      </c>
    </row>
    <row r="895" spans="1:8" x14ac:dyDescent="0.25">
      <c r="A895" s="432">
        <v>885</v>
      </c>
      <c r="B895" s="466">
        <f t="shared" si="47"/>
        <v>86.12</v>
      </c>
      <c r="C895" s="466">
        <f t="shared" si="47"/>
        <v>216.24</v>
      </c>
      <c r="D895" s="466">
        <f t="shared" si="47"/>
        <v>144.24</v>
      </c>
      <c r="E895" s="466">
        <f t="shared" si="47"/>
        <v>37.99</v>
      </c>
      <c r="F895" s="466">
        <f t="shared" si="47"/>
        <v>69.989999999999995</v>
      </c>
      <c r="G895" s="466">
        <f t="shared" si="45"/>
        <v>37.99</v>
      </c>
      <c r="H895" s="466" t="str">
        <f t="shared" si="46"/>
        <v>Pooled 900</v>
      </c>
    </row>
    <row r="896" spans="1:8" x14ac:dyDescent="0.25">
      <c r="A896" s="432">
        <v>886</v>
      </c>
      <c r="B896" s="466">
        <f t="shared" si="47"/>
        <v>86.21</v>
      </c>
      <c r="C896" s="466">
        <f t="shared" si="47"/>
        <v>216.49</v>
      </c>
      <c r="D896" s="466">
        <f t="shared" si="47"/>
        <v>144.49</v>
      </c>
      <c r="E896" s="466">
        <f t="shared" si="47"/>
        <v>37.99</v>
      </c>
      <c r="F896" s="466">
        <f t="shared" si="47"/>
        <v>69.989999999999995</v>
      </c>
      <c r="G896" s="466">
        <f t="shared" si="45"/>
        <v>37.99</v>
      </c>
      <c r="H896" s="466" t="str">
        <f t="shared" si="46"/>
        <v>Pooled 900</v>
      </c>
    </row>
    <row r="897" spans="1:8" x14ac:dyDescent="0.25">
      <c r="A897" s="432">
        <v>887</v>
      </c>
      <c r="B897" s="466">
        <f t="shared" si="47"/>
        <v>86.3</v>
      </c>
      <c r="C897" s="466">
        <f t="shared" si="47"/>
        <v>216.74</v>
      </c>
      <c r="D897" s="466">
        <f t="shared" si="47"/>
        <v>144.74</v>
      </c>
      <c r="E897" s="466">
        <f t="shared" si="47"/>
        <v>37.99</v>
      </c>
      <c r="F897" s="466">
        <f t="shared" si="47"/>
        <v>69.989999999999995</v>
      </c>
      <c r="G897" s="466">
        <f t="shared" si="45"/>
        <v>37.99</v>
      </c>
      <c r="H897" s="466" t="str">
        <f t="shared" si="46"/>
        <v>Pooled 900</v>
      </c>
    </row>
    <row r="898" spans="1:8" x14ac:dyDescent="0.25">
      <c r="A898" s="432">
        <v>888</v>
      </c>
      <c r="B898" s="466">
        <f t="shared" si="47"/>
        <v>86.39</v>
      </c>
      <c r="C898" s="466">
        <f t="shared" si="47"/>
        <v>216.99</v>
      </c>
      <c r="D898" s="466">
        <f t="shared" si="47"/>
        <v>144.99</v>
      </c>
      <c r="E898" s="466">
        <f t="shared" si="47"/>
        <v>37.99</v>
      </c>
      <c r="F898" s="466">
        <f t="shared" si="47"/>
        <v>69.989999999999995</v>
      </c>
      <c r="G898" s="466">
        <f t="shared" si="45"/>
        <v>37.99</v>
      </c>
      <c r="H898" s="466" t="str">
        <f t="shared" si="46"/>
        <v>Pooled 900</v>
      </c>
    </row>
    <row r="899" spans="1:8" x14ac:dyDescent="0.25">
      <c r="A899" s="432">
        <v>889</v>
      </c>
      <c r="B899" s="466">
        <f t="shared" si="47"/>
        <v>86.48</v>
      </c>
      <c r="C899" s="466">
        <f t="shared" si="47"/>
        <v>217.24</v>
      </c>
      <c r="D899" s="466">
        <f t="shared" si="47"/>
        <v>145.24</v>
      </c>
      <c r="E899" s="466">
        <f t="shared" si="47"/>
        <v>37.99</v>
      </c>
      <c r="F899" s="466">
        <f t="shared" si="47"/>
        <v>69.989999999999995</v>
      </c>
      <c r="G899" s="466">
        <f t="shared" si="45"/>
        <v>37.99</v>
      </c>
      <c r="H899" s="466" t="str">
        <f t="shared" si="46"/>
        <v>Pooled 900</v>
      </c>
    </row>
    <row r="900" spans="1:8" x14ac:dyDescent="0.25">
      <c r="A900" s="432">
        <v>890</v>
      </c>
      <c r="B900" s="466">
        <f t="shared" si="47"/>
        <v>86.57</v>
      </c>
      <c r="C900" s="466">
        <f t="shared" si="47"/>
        <v>217.49</v>
      </c>
      <c r="D900" s="466">
        <f t="shared" si="47"/>
        <v>145.49</v>
      </c>
      <c r="E900" s="466">
        <f t="shared" si="47"/>
        <v>37.99</v>
      </c>
      <c r="F900" s="466">
        <f t="shared" si="47"/>
        <v>69.989999999999995</v>
      </c>
      <c r="G900" s="466">
        <f t="shared" si="45"/>
        <v>37.99</v>
      </c>
      <c r="H900" s="466" t="str">
        <f t="shared" si="46"/>
        <v>Pooled 900</v>
      </c>
    </row>
    <row r="901" spans="1:8" x14ac:dyDescent="0.25">
      <c r="A901" s="432">
        <v>891</v>
      </c>
      <c r="B901" s="466">
        <f t="shared" si="47"/>
        <v>86.66</v>
      </c>
      <c r="C901" s="466">
        <f t="shared" si="47"/>
        <v>217.74</v>
      </c>
      <c r="D901" s="466">
        <f t="shared" si="47"/>
        <v>145.74</v>
      </c>
      <c r="E901" s="466">
        <f t="shared" si="47"/>
        <v>37.99</v>
      </c>
      <c r="F901" s="466">
        <f t="shared" si="47"/>
        <v>69.989999999999995</v>
      </c>
      <c r="G901" s="466">
        <f t="shared" si="45"/>
        <v>37.99</v>
      </c>
      <c r="H901" s="466" t="str">
        <f t="shared" si="46"/>
        <v>Pooled 900</v>
      </c>
    </row>
    <row r="902" spans="1:8" x14ac:dyDescent="0.25">
      <c r="A902" s="432">
        <v>892</v>
      </c>
      <c r="B902" s="466">
        <f t="shared" si="47"/>
        <v>86.75</v>
      </c>
      <c r="C902" s="466">
        <f t="shared" si="47"/>
        <v>217.99</v>
      </c>
      <c r="D902" s="466">
        <f t="shared" si="47"/>
        <v>145.99</v>
      </c>
      <c r="E902" s="466">
        <f t="shared" si="47"/>
        <v>37.99</v>
      </c>
      <c r="F902" s="466">
        <f t="shared" si="47"/>
        <v>69.989999999999995</v>
      </c>
      <c r="G902" s="466">
        <f t="shared" si="45"/>
        <v>37.99</v>
      </c>
      <c r="H902" s="466" t="str">
        <f t="shared" si="46"/>
        <v>Pooled 900</v>
      </c>
    </row>
    <row r="903" spans="1:8" x14ac:dyDescent="0.25">
      <c r="A903" s="432">
        <v>893</v>
      </c>
      <c r="B903" s="466">
        <f t="shared" si="47"/>
        <v>86.84</v>
      </c>
      <c r="C903" s="466">
        <f t="shared" si="47"/>
        <v>218.24</v>
      </c>
      <c r="D903" s="466">
        <f t="shared" si="47"/>
        <v>146.24</v>
      </c>
      <c r="E903" s="466">
        <f t="shared" si="47"/>
        <v>37.99</v>
      </c>
      <c r="F903" s="466">
        <f t="shared" si="47"/>
        <v>69.989999999999995</v>
      </c>
      <c r="G903" s="466">
        <f t="shared" si="45"/>
        <v>37.99</v>
      </c>
      <c r="H903" s="466" t="str">
        <f t="shared" si="46"/>
        <v>Pooled 900</v>
      </c>
    </row>
    <row r="904" spans="1:8" x14ac:dyDescent="0.25">
      <c r="A904" s="432">
        <v>894</v>
      </c>
      <c r="B904" s="466">
        <f t="shared" si="47"/>
        <v>86.93</v>
      </c>
      <c r="C904" s="466">
        <f t="shared" si="47"/>
        <v>218.49</v>
      </c>
      <c r="D904" s="466">
        <f t="shared" si="47"/>
        <v>146.49</v>
      </c>
      <c r="E904" s="466">
        <f t="shared" si="47"/>
        <v>37.99</v>
      </c>
      <c r="F904" s="466">
        <f t="shared" si="47"/>
        <v>69.989999999999995</v>
      </c>
      <c r="G904" s="466">
        <f t="shared" si="45"/>
        <v>37.99</v>
      </c>
      <c r="H904" s="466" t="str">
        <f t="shared" si="46"/>
        <v>Pooled 900</v>
      </c>
    </row>
    <row r="905" spans="1:8" x14ac:dyDescent="0.25">
      <c r="A905" s="432">
        <v>895</v>
      </c>
      <c r="B905" s="466">
        <f t="shared" si="47"/>
        <v>87.02</v>
      </c>
      <c r="C905" s="466">
        <f t="shared" si="47"/>
        <v>218.74</v>
      </c>
      <c r="D905" s="466">
        <f t="shared" si="47"/>
        <v>146.74</v>
      </c>
      <c r="E905" s="466">
        <f t="shared" si="47"/>
        <v>37.99</v>
      </c>
      <c r="F905" s="466">
        <f t="shared" si="47"/>
        <v>69.989999999999995</v>
      </c>
      <c r="G905" s="466">
        <f t="shared" si="45"/>
        <v>37.99</v>
      </c>
      <c r="H905" s="466" t="str">
        <f t="shared" si="46"/>
        <v>Pooled 900</v>
      </c>
    </row>
    <row r="906" spans="1:8" x14ac:dyDescent="0.25">
      <c r="A906" s="432">
        <v>896</v>
      </c>
      <c r="B906" s="466">
        <f t="shared" si="47"/>
        <v>87.11</v>
      </c>
      <c r="C906" s="466">
        <f t="shared" si="47"/>
        <v>218.99</v>
      </c>
      <c r="D906" s="466">
        <f t="shared" si="47"/>
        <v>146.99</v>
      </c>
      <c r="E906" s="466">
        <f t="shared" si="47"/>
        <v>37.99</v>
      </c>
      <c r="F906" s="466">
        <f t="shared" si="47"/>
        <v>69.989999999999995</v>
      </c>
      <c r="G906" s="466">
        <f t="shared" si="45"/>
        <v>37.99</v>
      </c>
      <c r="H906" s="466" t="str">
        <f t="shared" si="46"/>
        <v>Pooled 900</v>
      </c>
    </row>
    <row r="907" spans="1:8" x14ac:dyDescent="0.25">
      <c r="A907" s="432">
        <v>897</v>
      </c>
      <c r="B907" s="466">
        <f t="shared" si="47"/>
        <v>87.2</v>
      </c>
      <c r="C907" s="466">
        <f t="shared" si="47"/>
        <v>219.24</v>
      </c>
      <c r="D907" s="466">
        <f t="shared" si="47"/>
        <v>147.24</v>
      </c>
      <c r="E907" s="466">
        <f t="shared" si="47"/>
        <v>37.99</v>
      </c>
      <c r="F907" s="466">
        <f t="shared" si="47"/>
        <v>69.989999999999995</v>
      </c>
      <c r="G907" s="466">
        <f t="shared" si="45"/>
        <v>37.99</v>
      </c>
      <c r="H907" s="466" t="str">
        <f t="shared" si="46"/>
        <v>Pooled 900</v>
      </c>
    </row>
    <row r="908" spans="1:8" x14ac:dyDescent="0.25">
      <c r="A908" s="432">
        <v>898</v>
      </c>
      <c r="B908" s="466">
        <f t="shared" si="47"/>
        <v>87.29</v>
      </c>
      <c r="C908" s="466">
        <f t="shared" si="47"/>
        <v>219.49</v>
      </c>
      <c r="D908" s="466">
        <f t="shared" si="47"/>
        <v>147.49</v>
      </c>
      <c r="E908" s="466">
        <f t="shared" si="47"/>
        <v>37.99</v>
      </c>
      <c r="F908" s="466">
        <f t="shared" si="47"/>
        <v>69.989999999999995</v>
      </c>
      <c r="G908" s="466">
        <f t="shared" ref="G908:G971" si="48">MIN(B908:F908)</f>
        <v>37.99</v>
      </c>
      <c r="H908" s="466" t="str">
        <f t="shared" ref="H908:H971" si="49">IF(G908=F908,"Unlimited",IF(G908=E908,"Pooled 900",IF(G908=D908,"Pooled 400",IF(G908=C908,"Pooled 100",IF(G908=B908,"Metered","")))))</f>
        <v>Pooled 900</v>
      </c>
    </row>
    <row r="909" spans="1:8" x14ac:dyDescent="0.25">
      <c r="A909" s="432">
        <v>899</v>
      </c>
      <c r="B909" s="466">
        <f t="shared" si="47"/>
        <v>87.38</v>
      </c>
      <c r="C909" s="466">
        <f t="shared" si="47"/>
        <v>219.74</v>
      </c>
      <c r="D909" s="466">
        <f t="shared" si="47"/>
        <v>147.74</v>
      </c>
      <c r="E909" s="466">
        <f t="shared" si="47"/>
        <v>37.99</v>
      </c>
      <c r="F909" s="466">
        <f t="shared" si="47"/>
        <v>69.989999999999995</v>
      </c>
      <c r="G909" s="466">
        <f t="shared" si="48"/>
        <v>37.99</v>
      </c>
      <c r="H909" s="466" t="str">
        <f t="shared" si="49"/>
        <v>Pooled 900</v>
      </c>
    </row>
    <row r="910" spans="1:8" x14ac:dyDescent="0.25">
      <c r="A910" s="432">
        <v>900</v>
      </c>
      <c r="B910" s="466">
        <f t="shared" si="47"/>
        <v>87.47</v>
      </c>
      <c r="C910" s="466">
        <f t="shared" si="47"/>
        <v>219.99</v>
      </c>
      <c r="D910" s="466">
        <f t="shared" si="47"/>
        <v>147.99</v>
      </c>
      <c r="E910" s="466">
        <f t="shared" si="47"/>
        <v>37.99</v>
      </c>
      <c r="F910" s="466">
        <f t="shared" si="47"/>
        <v>69.989999999999995</v>
      </c>
      <c r="G910" s="466">
        <f t="shared" si="48"/>
        <v>37.99</v>
      </c>
      <c r="H910" s="466" t="str">
        <f t="shared" si="49"/>
        <v>Pooled 900</v>
      </c>
    </row>
    <row r="911" spans="1:8" x14ac:dyDescent="0.25">
      <c r="A911" s="432">
        <v>901</v>
      </c>
      <c r="B911" s="466">
        <f t="shared" si="47"/>
        <v>87.56</v>
      </c>
      <c r="C911" s="466">
        <f t="shared" si="47"/>
        <v>220.24</v>
      </c>
      <c r="D911" s="466">
        <f t="shared" si="47"/>
        <v>148.24</v>
      </c>
      <c r="E911" s="466">
        <f t="shared" si="47"/>
        <v>38.24</v>
      </c>
      <c r="F911" s="466">
        <f t="shared" si="47"/>
        <v>69.989999999999995</v>
      </c>
      <c r="G911" s="466">
        <f t="shared" si="48"/>
        <v>38.24</v>
      </c>
      <c r="H911" s="466" t="str">
        <f t="shared" si="49"/>
        <v>Pooled 900</v>
      </c>
    </row>
    <row r="912" spans="1:8" x14ac:dyDescent="0.25">
      <c r="A912" s="432">
        <v>902</v>
      </c>
      <c r="B912" s="466">
        <f t="shared" si="47"/>
        <v>87.65</v>
      </c>
      <c r="C912" s="466">
        <f t="shared" si="47"/>
        <v>220.49</v>
      </c>
      <c r="D912" s="466">
        <f t="shared" si="47"/>
        <v>148.49</v>
      </c>
      <c r="E912" s="466">
        <f t="shared" si="47"/>
        <v>38.49</v>
      </c>
      <c r="F912" s="466">
        <f t="shared" si="47"/>
        <v>69.989999999999995</v>
      </c>
      <c r="G912" s="466">
        <f t="shared" si="48"/>
        <v>38.49</v>
      </c>
      <c r="H912" s="466" t="str">
        <f t="shared" si="49"/>
        <v>Pooled 900</v>
      </c>
    </row>
    <row r="913" spans="1:8" x14ac:dyDescent="0.25">
      <c r="A913" s="432">
        <v>903</v>
      </c>
      <c r="B913" s="466">
        <f t="shared" si="47"/>
        <v>87.74</v>
      </c>
      <c r="C913" s="466">
        <f t="shared" si="47"/>
        <v>220.74</v>
      </c>
      <c r="D913" s="466">
        <f t="shared" si="47"/>
        <v>148.74</v>
      </c>
      <c r="E913" s="466">
        <f t="shared" si="47"/>
        <v>38.74</v>
      </c>
      <c r="F913" s="466">
        <f t="shared" si="47"/>
        <v>69.989999999999995</v>
      </c>
      <c r="G913" s="466">
        <f t="shared" si="48"/>
        <v>38.74</v>
      </c>
      <c r="H913" s="466" t="str">
        <f t="shared" si="49"/>
        <v>Pooled 900</v>
      </c>
    </row>
    <row r="914" spans="1:8" x14ac:dyDescent="0.25">
      <c r="A914" s="432">
        <v>904</v>
      </c>
      <c r="B914" s="466">
        <f t="shared" si="47"/>
        <v>87.83</v>
      </c>
      <c r="C914" s="466">
        <f t="shared" si="47"/>
        <v>220.99</v>
      </c>
      <c r="D914" s="466">
        <f t="shared" si="47"/>
        <v>148.99</v>
      </c>
      <c r="E914" s="466">
        <f t="shared" si="47"/>
        <v>38.99</v>
      </c>
      <c r="F914" s="466">
        <f t="shared" si="47"/>
        <v>69.989999999999995</v>
      </c>
      <c r="G914" s="466">
        <f t="shared" si="48"/>
        <v>38.99</v>
      </c>
      <c r="H914" s="466" t="str">
        <f t="shared" si="49"/>
        <v>Pooled 900</v>
      </c>
    </row>
    <row r="915" spans="1:8" x14ac:dyDescent="0.25">
      <c r="A915" s="432">
        <v>905</v>
      </c>
      <c r="B915" s="466">
        <f t="shared" si="47"/>
        <v>87.92</v>
      </c>
      <c r="C915" s="466">
        <f t="shared" si="47"/>
        <v>221.24</v>
      </c>
      <c r="D915" s="466">
        <f t="shared" si="47"/>
        <v>149.24</v>
      </c>
      <c r="E915" s="466">
        <f t="shared" si="47"/>
        <v>39.24</v>
      </c>
      <c r="F915" s="466">
        <f t="shared" si="47"/>
        <v>69.989999999999995</v>
      </c>
      <c r="G915" s="466">
        <f t="shared" si="48"/>
        <v>39.24</v>
      </c>
      <c r="H915" s="466" t="str">
        <f t="shared" si="49"/>
        <v>Pooled 900</v>
      </c>
    </row>
    <row r="916" spans="1:8" x14ac:dyDescent="0.25">
      <c r="A916" s="432">
        <v>906</v>
      </c>
      <c r="B916" s="466">
        <f t="shared" si="47"/>
        <v>88.01</v>
      </c>
      <c r="C916" s="466">
        <f t="shared" si="47"/>
        <v>221.49</v>
      </c>
      <c r="D916" s="466">
        <f t="shared" si="47"/>
        <v>149.49</v>
      </c>
      <c r="E916" s="466">
        <f t="shared" si="47"/>
        <v>39.49</v>
      </c>
      <c r="F916" s="466">
        <f t="shared" si="47"/>
        <v>69.989999999999995</v>
      </c>
      <c r="G916" s="466">
        <f t="shared" si="48"/>
        <v>39.49</v>
      </c>
      <c r="H916" s="466" t="str">
        <f t="shared" si="49"/>
        <v>Pooled 900</v>
      </c>
    </row>
    <row r="917" spans="1:8" x14ac:dyDescent="0.25">
      <c r="A917" s="432">
        <v>907</v>
      </c>
      <c r="B917" s="466">
        <f t="shared" si="47"/>
        <v>88.1</v>
      </c>
      <c r="C917" s="466">
        <f t="shared" si="47"/>
        <v>221.74</v>
      </c>
      <c r="D917" s="466">
        <f t="shared" si="47"/>
        <v>149.74</v>
      </c>
      <c r="E917" s="466">
        <f t="shared" si="47"/>
        <v>39.74</v>
      </c>
      <c r="F917" s="466">
        <f t="shared" si="47"/>
        <v>69.989999999999995</v>
      </c>
      <c r="G917" s="466">
        <f t="shared" si="48"/>
        <v>39.74</v>
      </c>
      <c r="H917" s="466" t="str">
        <f t="shared" si="49"/>
        <v>Pooled 900</v>
      </c>
    </row>
    <row r="918" spans="1:8" x14ac:dyDescent="0.25">
      <c r="A918" s="432">
        <v>908</v>
      </c>
      <c r="B918" s="466">
        <f t="shared" si="47"/>
        <v>88.19</v>
      </c>
      <c r="C918" s="466">
        <f t="shared" si="47"/>
        <v>221.99</v>
      </c>
      <c r="D918" s="466">
        <f t="shared" si="47"/>
        <v>149.99</v>
      </c>
      <c r="E918" s="466">
        <f t="shared" si="47"/>
        <v>39.99</v>
      </c>
      <c r="F918" s="466">
        <f t="shared" si="47"/>
        <v>69.989999999999995</v>
      </c>
      <c r="G918" s="466">
        <f t="shared" si="48"/>
        <v>39.99</v>
      </c>
      <c r="H918" s="466" t="str">
        <f t="shared" si="49"/>
        <v>Pooled 900</v>
      </c>
    </row>
    <row r="919" spans="1:8" x14ac:dyDescent="0.25">
      <c r="A919" s="432">
        <v>909</v>
      </c>
      <c r="B919" s="466">
        <f t="shared" si="47"/>
        <v>88.28</v>
      </c>
      <c r="C919" s="466">
        <f t="shared" si="47"/>
        <v>222.24</v>
      </c>
      <c r="D919" s="466">
        <f t="shared" si="47"/>
        <v>150.24</v>
      </c>
      <c r="E919" s="466">
        <f t="shared" si="47"/>
        <v>40.24</v>
      </c>
      <c r="F919" s="466">
        <f t="shared" si="47"/>
        <v>69.989999999999995</v>
      </c>
      <c r="G919" s="466">
        <f t="shared" si="48"/>
        <v>40.24</v>
      </c>
      <c r="H919" s="466" t="str">
        <f t="shared" si="49"/>
        <v>Pooled 900</v>
      </c>
    </row>
    <row r="920" spans="1:8" x14ac:dyDescent="0.25">
      <c r="A920" s="432">
        <v>910</v>
      </c>
      <c r="B920" s="466">
        <f t="shared" si="47"/>
        <v>88.37</v>
      </c>
      <c r="C920" s="466">
        <f t="shared" si="47"/>
        <v>222.49</v>
      </c>
      <c r="D920" s="466">
        <f t="shared" si="47"/>
        <v>150.49</v>
      </c>
      <c r="E920" s="466">
        <f t="shared" si="47"/>
        <v>40.49</v>
      </c>
      <c r="F920" s="466">
        <f t="shared" si="47"/>
        <v>69.989999999999995</v>
      </c>
      <c r="G920" s="466">
        <f t="shared" si="48"/>
        <v>40.49</v>
      </c>
      <c r="H920" s="466" t="str">
        <f t="shared" si="49"/>
        <v>Pooled 900</v>
      </c>
    </row>
    <row r="921" spans="1:8" x14ac:dyDescent="0.25">
      <c r="A921" s="432">
        <v>911</v>
      </c>
      <c r="B921" s="466">
        <f t="shared" si="47"/>
        <v>88.46</v>
      </c>
      <c r="C921" s="466">
        <f t="shared" si="47"/>
        <v>222.74</v>
      </c>
      <c r="D921" s="466">
        <f t="shared" si="47"/>
        <v>150.74</v>
      </c>
      <c r="E921" s="466">
        <f t="shared" si="47"/>
        <v>40.74</v>
      </c>
      <c r="F921" s="466">
        <f t="shared" si="47"/>
        <v>69.989999999999995</v>
      </c>
      <c r="G921" s="466">
        <f t="shared" si="48"/>
        <v>40.74</v>
      </c>
      <c r="H921" s="466" t="str">
        <f t="shared" si="49"/>
        <v>Pooled 900</v>
      </c>
    </row>
    <row r="922" spans="1:8" x14ac:dyDescent="0.25">
      <c r="A922" s="432">
        <v>912</v>
      </c>
      <c r="B922" s="466">
        <f t="shared" si="47"/>
        <v>88.55</v>
      </c>
      <c r="C922" s="466">
        <f t="shared" si="47"/>
        <v>222.99</v>
      </c>
      <c r="D922" s="466">
        <f t="shared" si="47"/>
        <v>150.99</v>
      </c>
      <c r="E922" s="466">
        <f t="shared" si="47"/>
        <v>40.99</v>
      </c>
      <c r="F922" s="466">
        <f t="shared" si="47"/>
        <v>69.989999999999995</v>
      </c>
      <c r="G922" s="466">
        <f t="shared" si="48"/>
        <v>40.99</v>
      </c>
      <c r="H922" s="466" t="str">
        <f t="shared" si="49"/>
        <v>Pooled 900</v>
      </c>
    </row>
    <row r="923" spans="1:8" x14ac:dyDescent="0.25">
      <c r="A923" s="432">
        <v>913</v>
      </c>
      <c r="B923" s="466">
        <f t="shared" si="47"/>
        <v>88.64</v>
      </c>
      <c r="C923" s="466">
        <f t="shared" si="47"/>
        <v>223.24</v>
      </c>
      <c r="D923" s="466">
        <f t="shared" si="47"/>
        <v>151.24</v>
      </c>
      <c r="E923" s="466">
        <f t="shared" si="47"/>
        <v>41.24</v>
      </c>
      <c r="F923" s="466">
        <f t="shared" si="47"/>
        <v>69.989999999999995</v>
      </c>
      <c r="G923" s="466">
        <f t="shared" si="48"/>
        <v>41.24</v>
      </c>
      <c r="H923" s="466" t="str">
        <f t="shared" si="49"/>
        <v>Pooled 900</v>
      </c>
    </row>
    <row r="924" spans="1:8" x14ac:dyDescent="0.25">
      <c r="A924" s="432">
        <v>914</v>
      </c>
      <c r="B924" s="466">
        <f t="shared" si="47"/>
        <v>88.73</v>
      </c>
      <c r="C924" s="466">
        <f t="shared" si="47"/>
        <v>223.49</v>
      </c>
      <c r="D924" s="466">
        <f t="shared" si="47"/>
        <v>151.49</v>
      </c>
      <c r="E924" s="466">
        <f t="shared" si="47"/>
        <v>41.49</v>
      </c>
      <c r="F924" s="466">
        <f t="shared" si="47"/>
        <v>69.989999999999995</v>
      </c>
      <c r="G924" s="466">
        <f t="shared" si="48"/>
        <v>41.49</v>
      </c>
      <c r="H924" s="466" t="str">
        <f t="shared" si="49"/>
        <v>Pooled 900</v>
      </c>
    </row>
    <row r="925" spans="1:8" x14ac:dyDescent="0.25">
      <c r="A925" s="432">
        <v>915</v>
      </c>
      <c r="B925" s="466">
        <f t="shared" si="47"/>
        <v>88.82</v>
      </c>
      <c r="C925" s="466">
        <f t="shared" si="47"/>
        <v>223.74</v>
      </c>
      <c r="D925" s="466">
        <f t="shared" si="47"/>
        <v>151.74</v>
      </c>
      <c r="E925" s="466">
        <f t="shared" si="47"/>
        <v>41.74</v>
      </c>
      <c r="F925" s="466">
        <f t="shared" si="47"/>
        <v>69.989999999999995</v>
      </c>
      <c r="G925" s="466">
        <f t="shared" si="48"/>
        <v>41.74</v>
      </c>
      <c r="H925" s="466" t="str">
        <f t="shared" si="49"/>
        <v>Pooled 900</v>
      </c>
    </row>
    <row r="926" spans="1:8" x14ac:dyDescent="0.25">
      <c r="A926" s="432">
        <v>916</v>
      </c>
      <c r="B926" s="466">
        <f t="shared" si="47"/>
        <v>88.91</v>
      </c>
      <c r="C926" s="466">
        <f t="shared" si="47"/>
        <v>223.99</v>
      </c>
      <c r="D926" s="466">
        <f t="shared" si="47"/>
        <v>151.99</v>
      </c>
      <c r="E926" s="466">
        <f t="shared" si="47"/>
        <v>41.99</v>
      </c>
      <c r="F926" s="466">
        <f t="shared" si="47"/>
        <v>69.989999999999995</v>
      </c>
      <c r="G926" s="466">
        <f t="shared" si="48"/>
        <v>41.99</v>
      </c>
      <c r="H926" s="466" t="str">
        <f t="shared" si="49"/>
        <v>Pooled 900</v>
      </c>
    </row>
    <row r="927" spans="1:8" x14ac:dyDescent="0.25">
      <c r="A927" s="432">
        <v>917</v>
      </c>
      <c r="B927" s="466">
        <f t="shared" si="47"/>
        <v>89</v>
      </c>
      <c r="C927" s="466">
        <f t="shared" si="47"/>
        <v>224.24</v>
      </c>
      <c r="D927" s="466">
        <f t="shared" si="47"/>
        <v>152.24</v>
      </c>
      <c r="E927" s="466">
        <f t="shared" si="47"/>
        <v>42.24</v>
      </c>
      <c r="F927" s="466">
        <f t="shared" si="47"/>
        <v>69.989999999999995</v>
      </c>
      <c r="G927" s="466">
        <f t="shared" si="48"/>
        <v>42.24</v>
      </c>
      <c r="H927" s="466" t="str">
        <f t="shared" si="49"/>
        <v>Pooled 900</v>
      </c>
    </row>
    <row r="928" spans="1:8" x14ac:dyDescent="0.25">
      <c r="A928" s="432">
        <v>918</v>
      </c>
      <c r="B928" s="466">
        <f t="shared" si="47"/>
        <v>89.09</v>
      </c>
      <c r="C928" s="466">
        <f t="shared" si="47"/>
        <v>224.49</v>
      </c>
      <c r="D928" s="466">
        <f t="shared" si="47"/>
        <v>152.49</v>
      </c>
      <c r="E928" s="466">
        <f t="shared" si="47"/>
        <v>42.49</v>
      </c>
      <c r="F928" s="466">
        <f t="shared" si="47"/>
        <v>69.989999999999995</v>
      </c>
      <c r="G928" s="466">
        <f t="shared" si="48"/>
        <v>42.49</v>
      </c>
      <c r="H928" s="466" t="str">
        <f t="shared" si="49"/>
        <v>Pooled 900</v>
      </c>
    </row>
    <row r="929" spans="1:8" x14ac:dyDescent="0.25">
      <c r="A929" s="432">
        <v>919</v>
      </c>
      <c r="B929" s="466">
        <f t="shared" si="47"/>
        <v>89.18</v>
      </c>
      <c r="C929" s="466">
        <f t="shared" si="47"/>
        <v>224.74</v>
      </c>
      <c r="D929" s="466">
        <f t="shared" si="47"/>
        <v>152.74</v>
      </c>
      <c r="E929" s="466">
        <f t="shared" si="47"/>
        <v>42.74</v>
      </c>
      <c r="F929" s="466">
        <f t="shared" si="47"/>
        <v>69.989999999999995</v>
      </c>
      <c r="G929" s="466">
        <f t="shared" si="48"/>
        <v>42.74</v>
      </c>
      <c r="H929" s="466" t="str">
        <f t="shared" si="49"/>
        <v>Pooled 900</v>
      </c>
    </row>
    <row r="930" spans="1:8" x14ac:dyDescent="0.25">
      <c r="A930" s="432">
        <v>920</v>
      </c>
      <c r="B930" s="466">
        <f t="shared" si="47"/>
        <v>89.27</v>
      </c>
      <c r="C930" s="466">
        <f t="shared" si="47"/>
        <v>224.99</v>
      </c>
      <c r="D930" s="466">
        <f t="shared" si="47"/>
        <v>152.99</v>
      </c>
      <c r="E930" s="466">
        <f t="shared" si="47"/>
        <v>42.99</v>
      </c>
      <c r="F930" s="466">
        <f t="shared" si="47"/>
        <v>69.989999999999995</v>
      </c>
      <c r="G930" s="466">
        <f t="shared" si="48"/>
        <v>42.99</v>
      </c>
      <c r="H930" s="466" t="str">
        <f t="shared" si="49"/>
        <v>Pooled 900</v>
      </c>
    </row>
    <row r="931" spans="1:8" x14ac:dyDescent="0.25">
      <c r="A931" s="432">
        <v>921</v>
      </c>
      <c r="B931" s="466">
        <f t="shared" si="47"/>
        <v>89.36</v>
      </c>
      <c r="C931" s="466">
        <f t="shared" si="47"/>
        <v>225.24</v>
      </c>
      <c r="D931" s="466">
        <f t="shared" si="47"/>
        <v>153.24</v>
      </c>
      <c r="E931" s="466">
        <f t="shared" si="47"/>
        <v>43.24</v>
      </c>
      <c r="F931" s="466">
        <f t="shared" si="47"/>
        <v>69.989999999999995</v>
      </c>
      <c r="G931" s="466">
        <f t="shared" si="48"/>
        <v>43.24</v>
      </c>
      <c r="H931" s="466" t="str">
        <f t="shared" si="49"/>
        <v>Pooled 900</v>
      </c>
    </row>
    <row r="932" spans="1:8" x14ac:dyDescent="0.25">
      <c r="A932" s="432">
        <v>922</v>
      </c>
      <c r="B932" s="466">
        <f t="shared" si="47"/>
        <v>89.45</v>
      </c>
      <c r="C932" s="466">
        <f t="shared" si="47"/>
        <v>225.49</v>
      </c>
      <c r="D932" s="466">
        <f t="shared" si="47"/>
        <v>153.49</v>
      </c>
      <c r="E932" s="466">
        <f t="shared" si="47"/>
        <v>43.49</v>
      </c>
      <c r="F932" s="466">
        <f t="shared" si="47"/>
        <v>69.989999999999995</v>
      </c>
      <c r="G932" s="466">
        <f t="shared" si="48"/>
        <v>43.49</v>
      </c>
      <c r="H932" s="466" t="str">
        <f t="shared" si="49"/>
        <v>Pooled 900</v>
      </c>
    </row>
    <row r="933" spans="1:8" x14ac:dyDescent="0.25">
      <c r="A933" s="432">
        <v>923</v>
      </c>
      <c r="B933" s="466">
        <f t="shared" si="47"/>
        <v>89.54</v>
      </c>
      <c r="C933" s="466">
        <f t="shared" si="47"/>
        <v>225.74</v>
      </c>
      <c r="D933" s="466">
        <f t="shared" si="47"/>
        <v>153.74</v>
      </c>
      <c r="E933" s="466">
        <f t="shared" si="47"/>
        <v>43.74</v>
      </c>
      <c r="F933" s="466">
        <f t="shared" si="47"/>
        <v>69.989999999999995</v>
      </c>
      <c r="G933" s="466">
        <f t="shared" si="48"/>
        <v>43.74</v>
      </c>
      <c r="H933" s="466" t="str">
        <f t="shared" si="49"/>
        <v>Pooled 900</v>
      </c>
    </row>
    <row r="934" spans="1:8" x14ac:dyDescent="0.25">
      <c r="A934" s="432">
        <v>924</v>
      </c>
      <c r="B934" s="466">
        <f t="shared" si="47"/>
        <v>89.63</v>
      </c>
      <c r="C934" s="466">
        <f t="shared" si="47"/>
        <v>225.99</v>
      </c>
      <c r="D934" s="466">
        <f t="shared" si="47"/>
        <v>153.99</v>
      </c>
      <c r="E934" s="466">
        <f t="shared" si="47"/>
        <v>43.99</v>
      </c>
      <c r="F934" s="466">
        <f t="shared" si="47"/>
        <v>69.989999999999995</v>
      </c>
      <c r="G934" s="466">
        <f t="shared" si="48"/>
        <v>43.99</v>
      </c>
      <c r="H934" s="466" t="str">
        <f t="shared" si="49"/>
        <v>Pooled 900</v>
      </c>
    </row>
    <row r="935" spans="1:8" x14ac:dyDescent="0.25">
      <c r="A935" s="432">
        <v>925</v>
      </c>
      <c r="B935" s="466">
        <f t="shared" si="47"/>
        <v>89.72</v>
      </c>
      <c r="C935" s="466">
        <f t="shared" si="47"/>
        <v>226.24</v>
      </c>
      <c r="D935" s="466">
        <f t="shared" si="47"/>
        <v>154.24</v>
      </c>
      <c r="E935" s="466">
        <f t="shared" si="47"/>
        <v>44.24</v>
      </c>
      <c r="F935" s="466">
        <f t="shared" si="47"/>
        <v>69.989999999999995</v>
      </c>
      <c r="G935" s="466">
        <f t="shared" si="48"/>
        <v>44.24</v>
      </c>
      <c r="H935" s="466" t="str">
        <f t="shared" si="49"/>
        <v>Pooled 900</v>
      </c>
    </row>
    <row r="936" spans="1:8" x14ac:dyDescent="0.25">
      <c r="A936" s="432">
        <v>926</v>
      </c>
      <c r="B936" s="466">
        <f t="shared" si="47"/>
        <v>89.81</v>
      </c>
      <c r="C936" s="466">
        <f t="shared" si="47"/>
        <v>226.49</v>
      </c>
      <c r="D936" s="466">
        <f t="shared" si="47"/>
        <v>154.49</v>
      </c>
      <c r="E936" s="466">
        <f t="shared" si="47"/>
        <v>44.49</v>
      </c>
      <c r="F936" s="466">
        <f t="shared" si="47"/>
        <v>69.989999999999995</v>
      </c>
      <c r="G936" s="466">
        <f t="shared" si="48"/>
        <v>44.49</v>
      </c>
      <c r="H936" s="466" t="str">
        <f t="shared" si="49"/>
        <v>Pooled 900</v>
      </c>
    </row>
    <row r="937" spans="1:8" x14ac:dyDescent="0.25">
      <c r="A937" s="432">
        <v>927</v>
      </c>
      <c r="B937" s="466">
        <f t="shared" si="47"/>
        <v>89.9</v>
      </c>
      <c r="C937" s="466">
        <f t="shared" si="47"/>
        <v>226.74</v>
      </c>
      <c r="D937" s="466">
        <f t="shared" si="47"/>
        <v>154.74</v>
      </c>
      <c r="E937" s="466">
        <f t="shared" si="47"/>
        <v>44.74</v>
      </c>
      <c r="F937" s="466">
        <f t="shared" si="47"/>
        <v>69.989999999999995</v>
      </c>
      <c r="G937" s="466">
        <f t="shared" si="48"/>
        <v>44.74</v>
      </c>
      <c r="H937" s="466" t="str">
        <f t="shared" si="49"/>
        <v>Pooled 900</v>
      </c>
    </row>
    <row r="938" spans="1:8" x14ac:dyDescent="0.25">
      <c r="A938" s="432">
        <v>928</v>
      </c>
      <c r="B938" s="466">
        <f t="shared" si="47"/>
        <v>89.99</v>
      </c>
      <c r="C938" s="466">
        <f t="shared" si="47"/>
        <v>226.99</v>
      </c>
      <c r="D938" s="466">
        <f t="shared" si="47"/>
        <v>154.99</v>
      </c>
      <c r="E938" s="466">
        <f t="shared" si="47"/>
        <v>44.99</v>
      </c>
      <c r="F938" s="466">
        <f t="shared" si="47"/>
        <v>69.989999999999995</v>
      </c>
      <c r="G938" s="466">
        <f t="shared" si="48"/>
        <v>44.99</v>
      </c>
      <c r="H938" s="466" t="str">
        <f t="shared" si="49"/>
        <v>Pooled 900</v>
      </c>
    </row>
    <row r="939" spans="1:8" x14ac:dyDescent="0.25">
      <c r="A939" s="432">
        <v>929</v>
      </c>
      <c r="B939" s="466">
        <f t="shared" si="47"/>
        <v>90.08</v>
      </c>
      <c r="C939" s="466">
        <f t="shared" si="47"/>
        <v>227.24</v>
      </c>
      <c r="D939" s="466">
        <f t="shared" si="47"/>
        <v>155.24</v>
      </c>
      <c r="E939" s="466">
        <f t="shared" si="47"/>
        <v>45.24</v>
      </c>
      <c r="F939" s="466">
        <f t="shared" si="47"/>
        <v>69.989999999999995</v>
      </c>
      <c r="G939" s="466">
        <f t="shared" si="48"/>
        <v>45.24</v>
      </c>
      <c r="H939" s="466" t="str">
        <f t="shared" si="49"/>
        <v>Pooled 900</v>
      </c>
    </row>
    <row r="940" spans="1:8" x14ac:dyDescent="0.25">
      <c r="A940" s="432">
        <v>930</v>
      </c>
      <c r="B940" s="466">
        <f t="shared" si="47"/>
        <v>90.17</v>
      </c>
      <c r="C940" s="466">
        <f t="shared" si="47"/>
        <v>227.49</v>
      </c>
      <c r="D940" s="466">
        <f t="shared" si="47"/>
        <v>155.49</v>
      </c>
      <c r="E940" s="466">
        <f t="shared" si="47"/>
        <v>45.49</v>
      </c>
      <c r="F940" s="466">
        <f t="shared" si="47"/>
        <v>69.989999999999995</v>
      </c>
      <c r="G940" s="466">
        <f t="shared" si="48"/>
        <v>45.49</v>
      </c>
      <c r="H940" s="466" t="str">
        <f t="shared" si="49"/>
        <v>Pooled 900</v>
      </c>
    </row>
    <row r="941" spans="1:8" x14ac:dyDescent="0.25">
      <c r="A941" s="432">
        <v>931</v>
      </c>
      <c r="B941" s="466">
        <f t="shared" si="47"/>
        <v>90.26</v>
      </c>
      <c r="C941" s="466">
        <f t="shared" si="47"/>
        <v>227.74</v>
      </c>
      <c r="D941" s="466">
        <f t="shared" si="47"/>
        <v>155.74</v>
      </c>
      <c r="E941" s="466">
        <f t="shared" si="47"/>
        <v>45.74</v>
      </c>
      <c r="F941" s="466">
        <f t="shared" si="47"/>
        <v>69.989999999999995</v>
      </c>
      <c r="G941" s="466">
        <f t="shared" si="48"/>
        <v>45.74</v>
      </c>
      <c r="H941" s="466" t="str">
        <f t="shared" si="49"/>
        <v>Pooled 900</v>
      </c>
    </row>
    <row r="942" spans="1:8" x14ac:dyDescent="0.25">
      <c r="A942" s="432">
        <v>932</v>
      </c>
      <c r="B942" s="466">
        <f t="shared" ref="B942:F992" si="50">ROUND(B$6+IF($A942&gt;B$2,($A942-B$2)*B$7,0),2)</f>
        <v>90.35</v>
      </c>
      <c r="C942" s="466">
        <f t="shared" si="50"/>
        <v>227.99</v>
      </c>
      <c r="D942" s="466">
        <f t="shared" si="50"/>
        <v>155.99</v>
      </c>
      <c r="E942" s="466">
        <f t="shared" si="50"/>
        <v>45.99</v>
      </c>
      <c r="F942" s="466">
        <f t="shared" si="50"/>
        <v>69.989999999999995</v>
      </c>
      <c r="G942" s="466">
        <f t="shared" si="48"/>
        <v>45.99</v>
      </c>
      <c r="H942" s="466" t="str">
        <f t="shared" si="49"/>
        <v>Pooled 900</v>
      </c>
    </row>
    <row r="943" spans="1:8" x14ac:dyDescent="0.25">
      <c r="A943" s="432">
        <v>933</v>
      </c>
      <c r="B943" s="466">
        <f t="shared" si="50"/>
        <v>90.44</v>
      </c>
      <c r="C943" s="466">
        <f t="shared" si="50"/>
        <v>228.24</v>
      </c>
      <c r="D943" s="466">
        <f t="shared" si="50"/>
        <v>156.24</v>
      </c>
      <c r="E943" s="466">
        <f t="shared" si="50"/>
        <v>46.24</v>
      </c>
      <c r="F943" s="466">
        <f t="shared" si="50"/>
        <v>69.989999999999995</v>
      </c>
      <c r="G943" s="466">
        <f t="shared" si="48"/>
        <v>46.24</v>
      </c>
      <c r="H943" s="466" t="str">
        <f t="shared" si="49"/>
        <v>Pooled 900</v>
      </c>
    </row>
    <row r="944" spans="1:8" x14ac:dyDescent="0.25">
      <c r="A944" s="432">
        <v>934</v>
      </c>
      <c r="B944" s="466">
        <f t="shared" si="50"/>
        <v>90.53</v>
      </c>
      <c r="C944" s="466">
        <f t="shared" si="50"/>
        <v>228.49</v>
      </c>
      <c r="D944" s="466">
        <f t="shared" si="50"/>
        <v>156.49</v>
      </c>
      <c r="E944" s="466">
        <f t="shared" si="50"/>
        <v>46.49</v>
      </c>
      <c r="F944" s="466">
        <f t="shared" si="50"/>
        <v>69.989999999999995</v>
      </c>
      <c r="G944" s="466">
        <f t="shared" si="48"/>
        <v>46.49</v>
      </c>
      <c r="H944" s="466" t="str">
        <f t="shared" si="49"/>
        <v>Pooled 900</v>
      </c>
    </row>
    <row r="945" spans="1:8" x14ac:dyDescent="0.25">
      <c r="A945" s="432">
        <v>935</v>
      </c>
      <c r="B945" s="466">
        <f t="shared" si="50"/>
        <v>90.62</v>
      </c>
      <c r="C945" s="466">
        <f t="shared" si="50"/>
        <v>228.74</v>
      </c>
      <c r="D945" s="466">
        <f t="shared" si="50"/>
        <v>156.74</v>
      </c>
      <c r="E945" s="466">
        <f t="shared" si="50"/>
        <v>46.74</v>
      </c>
      <c r="F945" s="466">
        <f t="shared" si="50"/>
        <v>69.989999999999995</v>
      </c>
      <c r="G945" s="466">
        <f t="shared" si="48"/>
        <v>46.74</v>
      </c>
      <c r="H945" s="466" t="str">
        <f t="shared" si="49"/>
        <v>Pooled 900</v>
      </c>
    </row>
    <row r="946" spans="1:8" x14ac:dyDescent="0.25">
      <c r="A946" s="432">
        <v>936</v>
      </c>
      <c r="B946" s="466">
        <f t="shared" si="50"/>
        <v>90.71</v>
      </c>
      <c r="C946" s="466">
        <f t="shared" si="50"/>
        <v>228.99</v>
      </c>
      <c r="D946" s="466">
        <f t="shared" si="50"/>
        <v>156.99</v>
      </c>
      <c r="E946" s="466">
        <f t="shared" si="50"/>
        <v>46.99</v>
      </c>
      <c r="F946" s="466">
        <f t="shared" si="50"/>
        <v>69.989999999999995</v>
      </c>
      <c r="G946" s="466">
        <f t="shared" si="48"/>
        <v>46.99</v>
      </c>
      <c r="H946" s="466" t="str">
        <f t="shared" si="49"/>
        <v>Pooled 900</v>
      </c>
    </row>
    <row r="947" spans="1:8" x14ac:dyDescent="0.25">
      <c r="A947" s="432">
        <v>937</v>
      </c>
      <c r="B947" s="466">
        <f t="shared" si="50"/>
        <v>90.8</v>
      </c>
      <c r="C947" s="466">
        <f t="shared" si="50"/>
        <v>229.24</v>
      </c>
      <c r="D947" s="466">
        <f t="shared" si="50"/>
        <v>157.24</v>
      </c>
      <c r="E947" s="466">
        <f t="shared" si="50"/>
        <v>47.24</v>
      </c>
      <c r="F947" s="466">
        <f t="shared" si="50"/>
        <v>69.989999999999995</v>
      </c>
      <c r="G947" s="466">
        <f t="shared" si="48"/>
        <v>47.24</v>
      </c>
      <c r="H947" s="466" t="str">
        <f t="shared" si="49"/>
        <v>Pooled 900</v>
      </c>
    </row>
    <row r="948" spans="1:8" x14ac:dyDescent="0.25">
      <c r="A948" s="432">
        <v>938</v>
      </c>
      <c r="B948" s="466">
        <f t="shared" si="50"/>
        <v>90.89</v>
      </c>
      <c r="C948" s="466">
        <f t="shared" si="50"/>
        <v>229.49</v>
      </c>
      <c r="D948" s="466">
        <f t="shared" si="50"/>
        <v>157.49</v>
      </c>
      <c r="E948" s="466">
        <f t="shared" si="50"/>
        <v>47.49</v>
      </c>
      <c r="F948" s="466">
        <f t="shared" si="50"/>
        <v>69.989999999999995</v>
      </c>
      <c r="G948" s="466">
        <f t="shared" si="48"/>
        <v>47.49</v>
      </c>
      <c r="H948" s="466" t="str">
        <f t="shared" si="49"/>
        <v>Pooled 900</v>
      </c>
    </row>
    <row r="949" spans="1:8" x14ac:dyDescent="0.25">
      <c r="A949" s="432">
        <v>939</v>
      </c>
      <c r="B949" s="466">
        <f t="shared" si="50"/>
        <v>90.98</v>
      </c>
      <c r="C949" s="466">
        <f t="shared" si="50"/>
        <v>229.74</v>
      </c>
      <c r="D949" s="466">
        <f t="shared" si="50"/>
        <v>157.74</v>
      </c>
      <c r="E949" s="466">
        <f t="shared" si="50"/>
        <v>47.74</v>
      </c>
      <c r="F949" s="466">
        <f t="shared" si="50"/>
        <v>69.989999999999995</v>
      </c>
      <c r="G949" s="466">
        <f t="shared" si="48"/>
        <v>47.74</v>
      </c>
      <c r="H949" s="466" t="str">
        <f t="shared" si="49"/>
        <v>Pooled 900</v>
      </c>
    </row>
    <row r="950" spans="1:8" x14ac:dyDescent="0.25">
      <c r="A950" s="432">
        <v>940</v>
      </c>
      <c r="B950" s="466">
        <f t="shared" si="50"/>
        <v>91.07</v>
      </c>
      <c r="C950" s="466">
        <f t="shared" si="50"/>
        <v>229.99</v>
      </c>
      <c r="D950" s="466">
        <f t="shared" si="50"/>
        <v>157.99</v>
      </c>
      <c r="E950" s="466">
        <f t="shared" si="50"/>
        <v>47.99</v>
      </c>
      <c r="F950" s="466">
        <f t="shared" si="50"/>
        <v>69.989999999999995</v>
      </c>
      <c r="G950" s="466">
        <f t="shared" si="48"/>
        <v>47.99</v>
      </c>
      <c r="H950" s="466" t="str">
        <f t="shared" si="49"/>
        <v>Pooled 900</v>
      </c>
    </row>
    <row r="951" spans="1:8" x14ac:dyDescent="0.25">
      <c r="A951" s="432">
        <v>941</v>
      </c>
      <c r="B951" s="466">
        <f t="shared" si="50"/>
        <v>91.16</v>
      </c>
      <c r="C951" s="466">
        <f t="shared" si="50"/>
        <v>230.24</v>
      </c>
      <c r="D951" s="466">
        <f t="shared" si="50"/>
        <v>158.24</v>
      </c>
      <c r="E951" s="466">
        <f t="shared" si="50"/>
        <v>48.24</v>
      </c>
      <c r="F951" s="466">
        <f t="shared" si="50"/>
        <v>69.989999999999995</v>
      </c>
      <c r="G951" s="466">
        <f t="shared" si="48"/>
        <v>48.24</v>
      </c>
      <c r="H951" s="466" t="str">
        <f t="shared" si="49"/>
        <v>Pooled 900</v>
      </c>
    </row>
    <row r="952" spans="1:8" x14ac:dyDescent="0.25">
      <c r="A952" s="432">
        <v>942</v>
      </c>
      <c r="B952" s="466">
        <f t="shared" si="50"/>
        <v>91.25</v>
      </c>
      <c r="C952" s="466">
        <f t="shared" si="50"/>
        <v>230.49</v>
      </c>
      <c r="D952" s="466">
        <f t="shared" si="50"/>
        <v>158.49</v>
      </c>
      <c r="E952" s="466">
        <f t="shared" si="50"/>
        <v>48.49</v>
      </c>
      <c r="F952" s="466">
        <f t="shared" si="50"/>
        <v>69.989999999999995</v>
      </c>
      <c r="G952" s="466">
        <f t="shared" si="48"/>
        <v>48.49</v>
      </c>
      <c r="H952" s="466" t="str">
        <f t="shared" si="49"/>
        <v>Pooled 900</v>
      </c>
    </row>
    <row r="953" spans="1:8" x14ac:dyDescent="0.25">
      <c r="A953" s="432">
        <v>943</v>
      </c>
      <c r="B953" s="466">
        <f t="shared" si="50"/>
        <v>91.34</v>
      </c>
      <c r="C953" s="466">
        <f t="shared" si="50"/>
        <v>230.74</v>
      </c>
      <c r="D953" s="466">
        <f t="shared" si="50"/>
        <v>158.74</v>
      </c>
      <c r="E953" s="466">
        <f t="shared" si="50"/>
        <v>48.74</v>
      </c>
      <c r="F953" s="466">
        <f t="shared" si="50"/>
        <v>69.989999999999995</v>
      </c>
      <c r="G953" s="466">
        <f t="shared" si="48"/>
        <v>48.74</v>
      </c>
      <c r="H953" s="466" t="str">
        <f t="shared" si="49"/>
        <v>Pooled 900</v>
      </c>
    </row>
    <row r="954" spans="1:8" x14ac:dyDescent="0.25">
      <c r="A954" s="432">
        <v>944</v>
      </c>
      <c r="B954" s="466">
        <f t="shared" si="50"/>
        <v>91.43</v>
      </c>
      <c r="C954" s="466">
        <f t="shared" si="50"/>
        <v>230.99</v>
      </c>
      <c r="D954" s="466">
        <f t="shared" si="50"/>
        <v>158.99</v>
      </c>
      <c r="E954" s="466">
        <f t="shared" si="50"/>
        <v>48.99</v>
      </c>
      <c r="F954" s="466">
        <f t="shared" si="50"/>
        <v>69.989999999999995</v>
      </c>
      <c r="G954" s="466">
        <f t="shared" si="48"/>
        <v>48.99</v>
      </c>
      <c r="H954" s="466" t="str">
        <f t="shared" si="49"/>
        <v>Pooled 900</v>
      </c>
    </row>
    <row r="955" spans="1:8" x14ac:dyDescent="0.25">
      <c r="A955" s="432">
        <v>945</v>
      </c>
      <c r="B955" s="466">
        <f t="shared" si="50"/>
        <v>91.52</v>
      </c>
      <c r="C955" s="466">
        <f t="shared" si="50"/>
        <v>231.24</v>
      </c>
      <c r="D955" s="466">
        <f t="shared" si="50"/>
        <v>159.24</v>
      </c>
      <c r="E955" s="466">
        <f t="shared" si="50"/>
        <v>49.24</v>
      </c>
      <c r="F955" s="466">
        <f t="shared" si="50"/>
        <v>69.989999999999995</v>
      </c>
      <c r="G955" s="466">
        <f t="shared" si="48"/>
        <v>49.24</v>
      </c>
      <c r="H955" s="466" t="str">
        <f t="shared" si="49"/>
        <v>Pooled 900</v>
      </c>
    </row>
    <row r="956" spans="1:8" x14ac:dyDescent="0.25">
      <c r="A956" s="432">
        <v>946</v>
      </c>
      <c r="B956" s="466">
        <f t="shared" si="50"/>
        <v>91.61</v>
      </c>
      <c r="C956" s="466">
        <f t="shared" si="50"/>
        <v>231.49</v>
      </c>
      <c r="D956" s="466">
        <f t="shared" si="50"/>
        <v>159.49</v>
      </c>
      <c r="E956" s="466">
        <f t="shared" si="50"/>
        <v>49.49</v>
      </c>
      <c r="F956" s="466">
        <f t="shared" si="50"/>
        <v>69.989999999999995</v>
      </c>
      <c r="G956" s="466">
        <f t="shared" si="48"/>
        <v>49.49</v>
      </c>
      <c r="H956" s="466" t="str">
        <f t="shared" si="49"/>
        <v>Pooled 900</v>
      </c>
    </row>
    <row r="957" spans="1:8" x14ac:dyDescent="0.25">
      <c r="A957" s="432">
        <v>947</v>
      </c>
      <c r="B957" s="466">
        <f t="shared" si="50"/>
        <v>91.7</v>
      </c>
      <c r="C957" s="466">
        <f t="shared" si="50"/>
        <v>231.74</v>
      </c>
      <c r="D957" s="466">
        <f t="shared" si="50"/>
        <v>159.74</v>
      </c>
      <c r="E957" s="466">
        <f t="shared" si="50"/>
        <v>49.74</v>
      </c>
      <c r="F957" s="466">
        <f t="shared" si="50"/>
        <v>69.989999999999995</v>
      </c>
      <c r="G957" s="466">
        <f t="shared" si="48"/>
        <v>49.74</v>
      </c>
      <c r="H957" s="466" t="str">
        <f t="shared" si="49"/>
        <v>Pooled 900</v>
      </c>
    </row>
    <row r="958" spans="1:8" x14ac:dyDescent="0.25">
      <c r="A958" s="432">
        <v>948</v>
      </c>
      <c r="B958" s="466">
        <f t="shared" si="50"/>
        <v>91.79</v>
      </c>
      <c r="C958" s="466">
        <f t="shared" si="50"/>
        <v>231.99</v>
      </c>
      <c r="D958" s="466">
        <f t="shared" si="50"/>
        <v>159.99</v>
      </c>
      <c r="E958" s="466">
        <f t="shared" si="50"/>
        <v>49.99</v>
      </c>
      <c r="F958" s="466">
        <f t="shared" si="50"/>
        <v>69.989999999999995</v>
      </c>
      <c r="G958" s="466">
        <f t="shared" si="48"/>
        <v>49.99</v>
      </c>
      <c r="H958" s="466" t="str">
        <f t="shared" si="49"/>
        <v>Pooled 900</v>
      </c>
    </row>
    <row r="959" spans="1:8" x14ac:dyDescent="0.25">
      <c r="A959" s="432">
        <v>949</v>
      </c>
      <c r="B959" s="466">
        <f t="shared" si="50"/>
        <v>91.88</v>
      </c>
      <c r="C959" s="466">
        <f t="shared" si="50"/>
        <v>232.24</v>
      </c>
      <c r="D959" s="466">
        <f t="shared" si="50"/>
        <v>160.24</v>
      </c>
      <c r="E959" s="466">
        <f t="shared" si="50"/>
        <v>50.24</v>
      </c>
      <c r="F959" s="466">
        <f t="shared" si="50"/>
        <v>69.989999999999995</v>
      </c>
      <c r="G959" s="466">
        <f t="shared" si="48"/>
        <v>50.24</v>
      </c>
      <c r="H959" s="466" t="str">
        <f t="shared" si="49"/>
        <v>Pooled 900</v>
      </c>
    </row>
    <row r="960" spans="1:8" x14ac:dyDescent="0.25">
      <c r="A960" s="432">
        <v>950</v>
      </c>
      <c r="B960" s="466">
        <f t="shared" si="50"/>
        <v>91.97</v>
      </c>
      <c r="C960" s="466">
        <f t="shared" si="50"/>
        <v>232.49</v>
      </c>
      <c r="D960" s="466">
        <f t="shared" si="50"/>
        <v>160.49</v>
      </c>
      <c r="E960" s="466">
        <f t="shared" si="50"/>
        <v>50.49</v>
      </c>
      <c r="F960" s="466">
        <f t="shared" si="50"/>
        <v>69.989999999999995</v>
      </c>
      <c r="G960" s="466">
        <f t="shared" si="48"/>
        <v>50.49</v>
      </c>
      <c r="H960" s="466" t="str">
        <f t="shared" si="49"/>
        <v>Pooled 900</v>
      </c>
    </row>
    <row r="961" spans="1:8" x14ac:dyDescent="0.25">
      <c r="A961" s="432">
        <v>951</v>
      </c>
      <c r="B961" s="466">
        <f t="shared" si="50"/>
        <v>92.06</v>
      </c>
      <c r="C961" s="466">
        <f t="shared" si="50"/>
        <v>232.74</v>
      </c>
      <c r="D961" s="466">
        <f t="shared" si="50"/>
        <v>160.74</v>
      </c>
      <c r="E961" s="466">
        <f t="shared" si="50"/>
        <v>50.74</v>
      </c>
      <c r="F961" s="466">
        <f t="shared" si="50"/>
        <v>69.989999999999995</v>
      </c>
      <c r="G961" s="466">
        <f t="shared" si="48"/>
        <v>50.74</v>
      </c>
      <c r="H961" s="466" t="str">
        <f t="shared" si="49"/>
        <v>Pooled 900</v>
      </c>
    </row>
    <row r="962" spans="1:8" x14ac:dyDescent="0.25">
      <c r="A962" s="432">
        <v>952</v>
      </c>
      <c r="B962" s="466">
        <f t="shared" si="50"/>
        <v>92.15</v>
      </c>
      <c r="C962" s="466">
        <f t="shared" si="50"/>
        <v>232.99</v>
      </c>
      <c r="D962" s="466">
        <f t="shared" si="50"/>
        <v>160.99</v>
      </c>
      <c r="E962" s="466">
        <f t="shared" si="50"/>
        <v>50.99</v>
      </c>
      <c r="F962" s="466">
        <f t="shared" si="50"/>
        <v>69.989999999999995</v>
      </c>
      <c r="G962" s="466">
        <f t="shared" si="48"/>
        <v>50.99</v>
      </c>
      <c r="H962" s="466" t="str">
        <f t="shared" si="49"/>
        <v>Pooled 900</v>
      </c>
    </row>
    <row r="963" spans="1:8" x14ac:dyDescent="0.25">
      <c r="A963" s="432">
        <v>953</v>
      </c>
      <c r="B963" s="466">
        <f t="shared" si="50"/>
        <v>92.24</v>
      </c>
      <c r="C963" s="466">
        <f t="shared" si="50"/>
        <v>233.24</v>
      </c>
      <c r="D963" s="466">
        <f t="shared" si="50"/>
        <v>161.24</v>
      </c>
      <c r="E963" s="466">
        <f t="shared" si="50"/>
        <v>51.24</v>
      </c>
      <c r="F963" s="466">
        <f t="shared" si="50"/>
        <v>69.989999999999995</v>
      </c>
      <c r="G963" s="466">
        <f t="shared" si="48"/>
        <v>51.24</v>
      </c>
      <c r="H963" s="466" t="str">
        <f t="shared" si="49"/>
        <v>Pooled 900</v>
      </c>
    </row>
    <row r="964" spans="1:8" x14ac:dyDescent="0.25">
      <c r="A964" s="432">
        <v>954</v>
      </c>
      <c r="B964" s="466">
        <f t="shared" si="50"/>
        <v>92.33</v>
      </c>
      <c r="C964" s="466">
        <f t="shared" si="50"/>
        <v>233.49</v>
      </c>
      <c r="D964" s="466">
        <f t="shared" si="50"/>
        <v>161.49</v>
      </c>
      <c r="E964" s="466">
        <f t="shared" si="50"/>
        <v>51.49</v>
      </c>
      <c r="F964" s="466">
        <f t="shared" si="50"/>
        <v>69.989999999999995</v>
      </c>
      <c r="G964" s="466">
        <f t="shared" si="48"/>
        <v>51.49</v>
      </c>
      <c r="H964" s="466" t="str">
        <f t="shared" si="49"/>
        <v>Pooled 900</v>
      </c>
    </row>
    <row r="965" spans="1:8" x14ac:dyDescent="0.25">
      <c r="A965" s="432">
        <v>955</v>
      </c>
      <c r="B965" s="466">
        <f t="shared" si="50"/>
        <v>92.42</v>
      </c>
      <c r="C965" s="466">
        <f t="shared" si="50"/>
        <v>233.74</v>
      </c>
      <c r="D965" s="466">
        <f t="shared" si="50"/>
        <v>161.74</v>
      </c>
      <c r="E965" s="466">
        <f t="shared" si="50"/>
        <v>51.74</v>
      </c>
      <c r="F965" s="466">
        <f t="shared" si="50"/>
        <v>69.989999999999995</v>
      </c>
      <c r="G965" s="466">
        <f t="shared" si="48"/>
        <v>51.74</v>
      </c>
      <c r="H965" s="466" t="str">
        <f t="shared" si="49"/>
        <v>Pooled 900</v>
      </c>
    </row>
    <row r="966" spans="1:8" x14ac:dyDescent="0.25">
      <c r="A966" s="432">
        <v>956</v>
      </c>
      <c r="B966" s="466">
        <f t="shared" si="50"/>
        <v>92.51</v>
      </c>
      <c r="C966" s="466">
        <f t="shared" si="50"/>
        <v>233.99</v>
      </c>
      <c r="D966" s="466">
        <f t="shared" si="50"/>
        <v>161.99</v>
      </c>
      <c r="E966" s="466">
        <f t="shared" si="50"/>
        <v>51.99</v>
      </c>
      <c r="F966" s="466">
        <f t="shared" si="50"/>
        <v>69.989999999999995</v>
      </c>
      <c r="G966" s="466">
        <f t="shared" si="48"/>
        <v>51.99</v>
      </c>
      <c r="H966" s="466" t="str">
        <f t="shared" si="49"/>
        <v>Pooled 900</v>
      </c>
    </row>
    <row r="967" spans="1:8" x14ac:dyDescent="0.25">
      <c r="A967" s="432">
        <v>957</v>
      </c>
      <c r="B967" s="466">
        <f t="shared" si="50"/>
        <v>92.6</v>
      </c>
      <c r="C967" s="466">
        <f t="shared" si="50"/>
        <v>234.24</v>
      </c>
      <c r="D967" s="466">
        <f t="shared" si="50"/>
        <v>162.24</v>
      </c>
      <c r="E967" s="466">
        <f t="shared" si="50"/>
        <v>52.24</v>
      </c>
      <c r="F967" s="466">
        <f t="shared" si="50"/>
        <v>69.989999999999995</v>
      </c>
      <c r="G967" s="466">
        <f t="shared" si="48"/>
        <v>52.24</v>
      </c>
      <c r="H967" s="466" t="str">
        <f t="shared" si="49"/>
        <v>Pooled 900</v>
      </c>
    </row>
    <row r="968" spans="1:8" x14ac:dyDescent="0.25">
      <c r="A968" s="432">
        <v>958</v>
      </c>
      <c r="B968" s="466">
        <f t="shared" si="50"/>
        <v>92.69</v>
      </c>
      <c r="C968" s="466">
        <f t="shared" si="50"/>
        <v>234.49</v>
      </c>
      <c r="D968" s="466">
        <f t="shared" si="50"/>
        <v>162.49</v>
      </c>
      <c r="E968" s="466">
        <f t="shared" si="50"/>
        <v>52.49</v>
      </c>
      <c r="F968" s="466">
        <f t="shared" si="50"/>
        <v>69.989999999999995</v>
      </c>
      <c r="G968" s="466">
        <f t="shared" si="48"/>
        <v>52.49</v>
      </c>
      <c r="H968" s="466" t="str">
        <f t="shared" si="49"/>
        <v>Pooled 900</v>
      </c>
    </row>
    <row r="969" spans="1:8" x14ac:dyDescent="0.25">
      <c r="A969" s="432">
        <v>959</v>
      </c>
      <c r="B969" s="466">
        <f t="shared" si="50"/>
        <v>92.78</v>
      </c>
      <c r="C969" s="466">
        <f t="shared" si="50"/>
        <v>234.74</v>
      </c>
      <c r="D969" s="466">
        <f t="shared" si="50"/>
        <v>162.74</v>
      </c>
      <c r="E969" s="466">
        <f t="shared" si="50"/>
        <v>52.74</v>
      </c>
      <c r="F969" s="466">
        <f t="shared" si="50"/>
        <v>69.989999999999995</v>
      </c>
      <c r="G969" s="466">
        <f t="shared" si="48"/>
        <v>52.74</v>
      </c>
      <c r="H969" s="466" t="str">
        <f t="shared" si="49"/>
        <v>Pooled 900</v>
      </c>
    </row>
    <row r="970" spans="1:8" x14ac:dyDescent="0.25">
      <c r="A970" s="432">
        <v>960</v>
      </c>
      <c r="B970" s="466">
        <f t="shared" si="50"/>
        <v>92.87</v>
      </c>
      <c r="C970" s="466">
        <f t="shared" si="50"/>
        <v>234.99</v>
      </c>
      <c r="D970" s="466">
        <f t="shared" si="50"/>
        <v>162.99</v>
      </c>
      <c r="E970" s="466">
        <f t="shared" si="50"/>
        <v>52.99</v>
      </c>
      <c r="F970" s="466">
        <f t="shared" si="50"/>
        <v>69.989999999999995</v>
      </c>
      <c r="G970" s="466">
        <f t="shared" si="48"/>
        <v>52.99</v>
      </c>
      <c r="H970" s="466" t="str">
        <f t="shared" si="49"/>
        <v>Pooled 900</v>
      </c>
    </row>
    <row r="971" spans="1:8" x14ac:dyDescent="0.25">
      <c r="A971" s="432">
        <v>961</v>
      </c>
      <c r="B971" s="466">
        <f t="shared" si="50"/>
        <v>92.96</v>
      </c>
      <c r="C971" s="466">
        <f t="shared" si="50"/>
        <v>235.24</v>
      </c>
      <c r="D971" s="466">
        <f t="shared" si="50"/>
        <v>163.24</v>
      </c>
      <c r="E971" s="466">
        <f t="shared" si="50"/>
        <v>53.24</v>
      </c>
      <c r="F971" s="466">
        <f t="shared" si="50"/>
        <v>69.989999999999995</v>
      </c>
      <c r="G971" s="466">
        <f t="shared" si="48"/>
        <v>53.24</v>
      </c>
      <c r="H971" s="466" t="str">
        <f t="shared" si="49"/>
        <v>Pooled 900</v>
      </c>
    </row>
    <row r="972" spans="1:8" x14ac:dyDescent="0.25">
      <c r="A972" s="432">
        <v>962</v>
      </c>
      <c r="B972" s="466">
        <f t="shared" si="50"/>
        <v>93.05</v>
      </c>
      <c r="C972" s="466">
        <f t="shared" si="50"/>
        <v>235.49</v>
      </c>
      <c r="D972" s="466">
        <f t="shared" si="50"/>
        <v>163.49</v>
      </c>
      <c r="E972" s="466">
        <f t="shared" si="50"/>
        <v>53.49</v>
      </c>
      <c r="F972" s="466">
        <f t="shared" si="50"/>
        <v>69.989999999999995</v>
      </c>
      <c r="G972" s="466">
        <f t="shared" ref="G972:G1035" si="51">MIN(B972:F972)</f>
        <v>53.49</v>
      </c>
      <c r="H972" s="466" t="str">
        <f t="shared" ref="H972:H1035" si="52">IF(G972=F972,"Unlimited",IF(G972=E972,"Pooled 900",IF(G972=D972,"Pooled 400",IF(G972=C972,"Pooled 100",IF(G972=B972,"Metered","")))))</f>
        <v>Pooled 900</v>
      </c>
    </row>
    <row r="973" spans="1:8" x14ac:dyDescent="0.25">
      <c r="A973" s="432">
        <v>963</v>
      </c>
      <c r="B973" s="466">
        <f t="shared" si="50"/>
        <v>93.14</v>
      </c>
      <c r="C973" s="466">
        <f t="shared" si="50"/>
        <v>235.74</v>
      </c>
      <c r="D973" s="466">
        <f t="shared" si="50"/>
        <v>163.74</v>
      </c>
      <c r="E973" s="466">
        <f t="shared" si="50"/>
        <v>53.74</v>
      </c>
      <c r="F973" s="466">
        <f t="shared" si="50"/>
        <v>69.989999999999995</v>
      </c>
      <c r="G973" s="466">
        <f t="shared" si="51"/>
        <v>53.74</v>
      </c>
      <c r="H973" s="466" t="str">
        <f t="shared" si="52"/>
        <v>Pooled 900</v>
      </c>
    </row>
    <row r="974" spans="1:8" x14ac:dyDescent="0.25">
      <c r="A974" s="432">
        <v>964</v>
      </c>
      <c r="B974" s="466">
        <f t="shared" si="50"/>
        <v>93.23</v>
      </c>
      <c r="C974" s="466">
        <f t="shared" si="50"/>
        <v>235.99</v>
      </c>
      <c r="D974" s="466">
        <f t="shared" si="50"/>
        <v>163.99</v>
      </c>
      <c r="E974" s="466">
        <f t="shared" si="50"/>
        <v>53.99</v>
      </c>
      <c r="F974" s="466">
        <f t="shared" si="50"/>
        <v>69.989999999999995</v>
      </c>
      <c r="G974" s="466">
        <f t="shared" si="51"/>
        <v>53.99</v>
      </c>
      <c r="H974" s="466" t="str">
        <f t="shared" si="52"/>
        <v>Pooled 900</v>
      </c>
    </row>
    <row r="975" spans="1:8" x14ac:dyDescent="0.25">
      <c r="A975" s="432">
        <v>965</v>
      </c>
      <c r="B975" s="466">
        <f t="shared" si="50"/>
        <v>93.32</v>
      </c>
      <c r="C975" s="466">
        <f t="shared" si="50"/>
        <v>236.24</v>
      </c>
      <c r="D975" s="466">
        <f t="shared" si="50"/>
        <v>164.24</v>
      </c>
      <c r="E975" s="466">
        <f t="shared" si="50"/>
        <v>54.24</v>
      </c>
      <c r="F975" s="466">
        <f t="shared" si="50"/>
        <v>69.989999999999995</v>
      </c>
      <c r="G975" s="466">
        <f t="shared" si="51"/>
        <v>54.24</v>
      </c>
      <c r="H975" s="466" t="str">
        <f t="shared" si="52"/>
        <v>Pooled 900</v>
      </c>
    </row>
    <row r="976" spans="1:8" x14ac:dyDescent="0.25">
      <c r="A976" s="432">
        <v>966</v>
      </c>
      <c r="B976" s="466">
        <f t="shared" si="50"/>
        <v>93.41</v>
      </c>
      <c r="C976" s="466">
        <f t="shared" si="50"/>
        <v>236.49</v>
      </c>
      <c r="D976" s="466">
        <f t="shared" si="50"/>
        <v>164.49</v>
      </c>
      <c r="E976" s="466">
        <f t="shared" si="50"/>
        <v>54.49</v>
      </c>
      <c r="F976" s="466">
        <f t="shared" si="50"/>
        <v>69.989999999999995</v>
      </c>
      <c r="G976" s="466">
        <f t="shared" si="51"/>
        <v>54.49</v>
      </c>
      <c r="H976" s="466" t="str">
        <f t="shared" si="52"/>
        <v>Pooled 900</v>
      </c>
    </row>
    <row r="977" spans="1:8" x14ac:dyDescent="0.25">
      <c r="A977" s="432">
        <v>967</v>
      </c>
      <c r="B977" s="466">
        <f t="shared" si="50"/>
        <v>93.5</v>
      </c>
      <c r="C977" s="466">
        <f t="shared" si="50"/>
        <v>236.74</v>
      </c>
      <c r="D977" s="466">
        <f t="shared" si="50"/>
        <v>164.74</v>
      </c>
      <c r="E977" s="466">
        <f t="shared" si="50"/>
        <v>54.74</v>
      </c>
      <c r="F977" s="466">
        <f t="shared" si="50"/>
        <v>69.989999999999995</v>
      </c>
      <c r="G977" s="466">
        <f t="shared" si="51"/>
        <v>54.74</v>
      </c>
      <c r="H977" s="466" t="str">
        <f t="shared" si="52"/>
        <v>Pooled 900</v>
      </c>
    </row>
    <row r="978" spans="1:8" x14ac:dyDescent="0.25">
      <c r="A978" s="432">
        <v>968</v>
      </c>
      <c r="B978" s="466">
        <f t="shared" si="50"/>
        <v>93.59</v>
      </c>
      <c r="C978" s="466">
        <f t="shared" si="50"/>
        <v>236.99</v>
      </c>
      <c r="D978" s="466">
        <f t="shared" si="50"/>
        <v>164.99</v>
      </c>
      <c r="E978" s="466">
        <f t="shared" si="50"/>
        <v>54.99</v>
      </c>
      <c r="F978" s="466">
        <f t="shared" si="50"/>
        <v>69.989999999999995</v>
      </c>
      <c r="G978" s="466">
        <f t="shared" si="51"/>
        <v>54.99</v>
      </c>
      <c r="H978" s="466" t="str">
        <f t="shared" si="52"/>
        <v>Pooled 900</v>
      </c>
    </row>
    <row r="979" spans="1:8" x14ac:dyDescent="0.25">
      <c r="A979" s="432">
        <v>969</v>
      </c>
      <c r="B979" s="466">
        <f t="shared" si="50"/>
        <v>93.68</v>
      </c>
      <c r="C979" s="466">
        <f t="shared" si="50"/>
        <v>237.24</v>
      </c>
      <c r="D979" s="466">
        <f t="shared" si="50"/>
        <v>165.24</v>
      </c>
      <c r="E979" s="466">
        <f t="shared" si="50"/>
        <v>55.24</v>
      </c>
      <c r="F979" s="466">
        <f t="shared" si="50"/>
        <v>69.989999999999995</v>
      </c>
      <c r="G979" s="466">
        <f t="shared" si="51"/>
        <v>55.24</v>
      </c>
      <c r="H979" s="466" t="str">
        <f t="shared" si="52"/>
        <v>Pooled 900</v>
      </c>
    </row>
    <row r="980" spans="1:8" x14ac:dyDescent="0.25">
      <c r="A980" s="432">
        <v>970</v>
      </c>
      <c r="B980" s="466">
        <f t="shared" si="50"/>
        <v>93.77</v>
      </c>
      <c r="C980" s="466">
        <f t="shared" si="50"/>
        <v>237.49</v>
      </c>
      <c r="D980" s="466">
        <f t="shared" si="50"/>
        <v>165.49</v>
      </c>
      <c r="E980" s="466">
        <f t="shared" si="50"/>
        <v>55.49</v>
      </c>
      <c r="F980" s="466">
        <f t="shared" si="50"/>
        <v>69.989999999999995</v>
      </c>
      <c r="G980" s="466">
        <f t="shared" si="51"/>
        <v>55.49</v>
      </c>
      <c r="H980" s="466" t="str">
        <f t="shared" si="52"/>
        <v>Pooled 900</v>
      </c>
    </row>
    <row r="981" spans="1:8" x14ac:dyDescent="0.25">
      <c r="A981" s="432">
        <v>971</v>
      </c>
      <c r="B981" s="466">
        <f t="shared" si="50"/>
        <v>93.86</v>
      </c>
      <c r="C981" s="466">
        <f t="shared" si="50"/>
        <v>237.74</v>
      </c>
      <c r="D981" s="466">
        <f t="shared" si="50"/>
        <v>165.74</v>
      </c>
      <c r="E981" s="466">
        <f t="shared" si="50"/>
        <v>55.74</v>
      </c>
      <c r="F981" s="466">
        <f t="shared" si="50"/>
        <v>69.989999999999995</v>
      </c>
      <c r="G981" s="466">
        <f t="shared" si="51"/>
        <v>55.74</v>
      </c>
      <c r="H981" s="466" t="str">
        <f t="shared" si="52"/>
        <v>Pooled 900</v>
      </c>
    </row>
    <row r="982" spans="1:8" x14ac:dyDescent="0.25">
      <c r="A982" s="432">
        <v>972</v>
      </c>
      <c r="B982" s="466">
        <f t="shared" si="50"/>
        <v>93.95</v>
      </c>
      <c r="C982" s="466">
        <f t="shared" si="50"/>
        <v>237.99</v>
      </c>
      <c r="D982" s="466">
        <f t="shared" si="50"/>
        <v>165.99</v>
      </c>
      <c r="E982" s="466">
        <f t="shared" si="50"/>
        <v>55.99</v>
      </c>
      <c r="F982" s="466">
        <f t="shared" si="50"/>
        <v>69.989999999999995</v>
      </c>
      <c r="G982" s="466">
        <f t="shared" si="51"/>
        <v>55.99</v>
      </c>
      <c r="H982" s="466" t="str">
        <f t="shared" si="52"/>
        <v>Pooled 900</v>
      </c>
    </row>
    <row r="983" spans="1:8" x14ac:dyDescent="0.25">
      <c r="A983" s="432">
        <v>973</v>
      </c>
      <c r="B983" s="466">
        <f t="shared" si="50"/>
        <v>94.04</v>
      </c>
      <c r="C983" s="466">
        <f t="shared" si="50"/>
        <v>238.24</v>
      </c>
      <c r="D983" s="466">
        <f t="shared" si="50"/>
        <v>166.24</v>
      </c>
      <c r="E983" s="466">
        <f t="shared" si="50"/>
        <v>56.24</v>
      </c>
      <c r="F983" s="466">
        <f t="shared" si="50"/>
        <v>69.989999999999995</v>
      </c>
      <c r="G983" s="466">
        <f t="shared" si="51"/>
        <v>56.24</v>
      </c>
      <c r="H983" s="466" t="str">
        <f t="shared" si="52"/>
        <v>Pooled 900</v>
      </c>
    </row>
    <row r="984" spans="1:8" x14ac:dyDescent="0.25">
      <c r="A984" s="432">
        <v>974</v>
      </c>
      <c r="B984" s="466">
        <f t="shared" si="50"/>
        <v>94.13</v>
      </c>
      <c r="C984" s="466">
        <f t="shared" si="50"/>
        <v>238.49</v>
      </c>
      <c r="D984" s="466">
        <f t="shared" si="50"/>
        <v>166.49</v>
      </c>
      <c r="E984" s="466">
        <f t="shared" si="50"/>
        <v>56.49</v>
      </c>
      <c r="F984" s="466">
        <f t="shared" si="50"/>
        <v>69.989999999999995</v>
      </c>
      <c r="G984" s="466">
        <f t="shared" si="51"/>
        <v>56.49</v>
      </c>
      <c r="H984" s="466" t="str">
        <f t="shared" si="52"/>
        <v>Pooled 900</v>
      </c>
    </row>
    <row r="985" spans="1:8" x14ac:dyDescent="0.25">
      <c r="A985" s="432">
        <v>975</v>
      </c>
      <c r="B985" s="466">
        <f t="shared" si="50"/>
        <v>94.22</v>
      </c>
      <c r="C985" s="466">
        <f t="shared" si="50"/>
        <v>238.74</v>
      </c>
      <c r="D985" s="466">
        <f t="shared" si="50"/>
        <v>166.74</v>
      </c>
      <c r="E985" s="466">
        <f t="shared" si="50"/>
        <v>56.74</v>
      </c>
      <c r="F985" s="466">
        <f t="shared" si="50"/>
        <v>69.989999999999995</v>
      </c>
      <c r="G985" s="466">
        <f t="shared" si="51"/>
        <v>56.74</v>
      </c>
      <c r="H985" s="466" t="str">
        <f t="shared" si="52"/>
        <v>Pooled 900</v>
      </c>
    </row>
    <row r="986" spans="1:8" x14ac:dyDescent="0.25">
      <c r="A986" s="432">
        <v>976</v>
      </c>
      <c r="B986" s="466">
        <f t="shared" si="50"/>
        <v>94.31</v>
      </c>
      <c r="C986" s="466">
        <f t="shared" si="50"/>
        <v>238.99</v>
      </c>
      <c r="D986" s="466">
        <f t="shared" si="50"/>
        <v>166.99</v>
      </c>
      <c r="E986" s="466">
        <f t="shared" si="50"/>
        <v>56.99</v>
      </c>
      <c r="F986" s="466">
        <f t="shared" si="50"/>
        <v>69.989999999999995</v>
      </c>
      <c r="G986" s="466">
        <f t="shared" si="51"/>
        <v>56.99</v>
      </c>
      <c r="H986" s="466" t="str">
        <f t="shared" si="52"/>
        <v>Pooled 900</v>
      </c>
    </row>
    <row r="987" spans="1:8" x14ac:dyDescent="0.25">
      <c r="A987" s="432">
        <v>977</v>
      </c>
      <c r="B987" s="466">
        <f t="shared" si="50"/>
        <v>94.4</v>
      </c>
      <c r="C987" s="466">
        <f t="shared" si="50"/>
        <v>239.24</v>
      </c>
      <c r="D987" s="466">
        <f t="shared" si="50"/>
        <v>167.24</v>
      </c>
      <c r="E987" s="466">
        <f t="shared" si="50"/>
        <v>57.24</v>
      </c>
      <c r="F987" s="466">
        <f t="shared" si="50"/>
        <v>69.989999999999995</v>
      </c>
      <c r="G987" s="466">
        <f t="shared" si="51"/>
        <v>57.24</v>
      </c>
      <c r="H987" s="466" t="str">
        <f t="shared" si="52"/>
        <v>Pooled 900</v>
      </c>
    </row>
    <row r="988" spans="1:8" x14ac:dyDescent="0.25">
      <c r="A988" s="432">
        <v>978</v>
      </c>
      <c r="B988" s="466">
        <f t="shared" si="50"/>
        <v>94.49</v>
      </c>
      <c r="C988" s="466">
        <f t="shared" si="50"/>
        <v>239.49</v>
      </c>
      <c r="D988" s="466">
        <f t="shared" si="50"/>
        <v>167.49</v>
      </c>
      <c r="E988" s="466">
        <f t="shared" si="50"/>
        <v>57.49</v>
      </c>
      <c r="F988" s="466">
        <f t="shared" si="50"/>
        <v>69.989999999999995</v>
      </c>
      <c r="G988" s="466">
        <f t="shared" si="51"/>
        <v>57.49</v>
      </c>
      <c r="H988" s="466" t="str">
        <f t="shared" si="52"/>
        <v>Pooled 900</v>
      </c>
    </row>
    <row r="989" spans="1:8" x14ac:dyDescent="0.25">
      <c r="A989" s="432">
        <v>979</v>
      </c>
      <c r="B989" s="466">
        <f t="shared" si="50"/>
        <v>94.58</v>
      </c>
      <c r="C989" s="466">
        <f t="shared" si="50"/>
        <v>239.74</v>
      </c>
      <c r="D989" s="466">
        <f t="shared" si="50"/>
        <v>167.74</v>
      </c>
      <c r="E989" s="466">
        <f t="shared" si="50"/>
        <v>57.74</v>
      </c>
      <c r="F989" s="466">
        <f t="shared" si="50"/>
        <v>69.989999999999995</v>
      </c>
      <c r="G989" s="466">
        <f t="shared" si="51"/>
        <v>57.74</v>
      </c>
      <c r="H989" s="466" t="str">
        <f t="shared" si="52"/>
        <v>Pooled 900</v>
      </c>
    </row>
    <row r="990" spans="1:8" x14ac:dyDescent="0.25">
      <c r="A990" s="432">
        <v>980</v>
      </c>
      <c r="B990" s="466">
        <f t="shared" si="50"/>
        <v>94.67</v>
      </c>
      <c r="C990" s="466">
        <f t="shared" si="50"/>
        <v>239.99</v>
      </c>
      <c r="D990" s="466">
        <f t="shared" si="50"/>
        <v>167.99</v>
      </c>
      <c r="E990" s="466">
        <f t="shared" si="50"/>
        <v>57.99</v>
      </c>
      <c r="F990" s="466">
        <f t="shared" si="50"/>
        <v>69.989999999999995</v>
      </c>
      <c r="G990" s="466">
        <f t="shared" si="51"/>
        <v>57.99</v>
      </c>
      <c r="H990" s="466" t="str">
        <f t="shared" si="52"/>
        <v>Pooled 900</v>
      </c>
    </row>
    <row r="991" spans="1:8" x14ac:dyDescent="0.25">
      <c r="A991" s="432">
        <v>981</v>
      </c>
      <c r="B991" s="466">
        <f t="shared" si="50"/>
        <v>94.76</v>
      </c>
      <c r="C991" s="466">
        <f t="shared" si="50"/>
        <v>240.24</v>
      </c>
      <c r="D991" s="466">
        <f t="shared" si="50"/>
        <v>168.24</v>
      </c>
      <c r="E991" s="466">
        <f t="shared" si="50"/>
        <v>58.24</v>
      </c>
      <c r="F991" s="466">
        <f t="shared" si="50"/>
        <v>69.989999999999995</v>
      </c>
      <c r="G991" s="466">
        <f t="shared" si="51"/>
        <v>58.24</v>
      </c>
      <c r="H991" s="466" t="str">
        <f t="shared" si="52"/>
        <v>Pooled 900</v>
      </c>
    </row>
    <row r="992" spans="1:8" x14ac:dyDescent="0.25">
      <c r="A992" s="432">
        <v>982</v>
      </c>
      <c r="B992" s="466">
        <f t="shared" si="50"/>
        <v>94.85</v>
      </c>
      <c r="C992" s="466">
        <f t="shared" si="50"/>
        <v>240.49</v>
      </c>
      <c r="D992" s="466">
        <f t="shared" si="50"/>
        <v>168.49</v>
      </c>
      <c r="E992" s="466">
        <f t="shared" si="50"/>
        <v>58.49</v>
      </c>
      <c r="F992" s="466">
        <f t="shared" si="50"/>
        <v>69.989999999999995</v>
      </c>
      <c r="G992" s="466">
        <f t="shared" si="51"/>
        <v>58.49</v>
      </c>
      <c r="H992" s="466" t="str">
        <f t="shared" si="52"/>
        <v>Pooled 900</v>
      </c>
    </row>
    <row r="993" spans="1:8" x14ac:dyDescent="0.25">
      <c r="A993" s="432">
        <v>983</v>
      </c>
      <c r="B993" s="466">
        <f t="shared" ref="B993:F1043" si="53">ROUND(B$6+IF($A993&gt;B$2,($A993-B$2)*B$7,0),2)</f>
        <v>94.94</v>
      </c>
      <c r="C993" s="466">
        <f t="shared" si="53"/>
        <v>240.74</v>
      </c>
      <c r="D993" s="466">
        <f t="shared" si="53"/>
        <v>168.74</v>
      </c>
      <c r="E993" s="466">
        <f t="shared" si="53"/>
        <v>58.74</v>
      </c>
      <c r="F993" s="466">
        <f t="shared" si="53"/>
        <v>69.989999999999995</v>
      </c>
      <c r="G993" s="466">
        <f t="shared" si="51"/>
        <v>58.74</v>
      </c>
      <c r="H993" s="466" t="str">
        <f t="shared" si="52"/>
        <v>Pooled 900</v>
      </c>
    </row>
    <row r="994" spans="1:8" x14ac:dyDescent="0.25">
      <c r="A994" s="432">
        <v>984</v>
      </c>
      <c r="B994" s="466">
        <f t="shared" si="53"/>
        <v>95.03</v>
      </c>
      <c r="C994" s="466">
        <f t="shared" si="53"/>
        <v>240.99</v>
      </c>
      <c r="D994" s="466">
        <f t="shared" si="53"/>
        <v>168.99</v>
      </c>
      <c r="E994" s="466">
        <f t="shared" si="53"/>
        <v>58.99</v>
      </c>
      <c r="F994" s="466">
        <f t="shared" si="53"/>
        <v>69.989999999999995</v>
      </c>
      <c r="G994" s="466">
        <f t="shared" si="51"/>
        <v>58.99</v>
      </c>
      <c r="H994" s="466" t="str">
        <f t="shared" si="52"/>
        <v>Pooled 900</v>
      </c>
    </row>
    <row r="995" spans="1:8" x14ac:dyDescent="0.25">
      <c r="A995" s="432">
        <v>985</v>
      </c>
      <c r="B995" s="466">
        <f t="shared" si="53"/>
        <v>95.12</v>
      </c>
      <c r="C995" s="466">
        <f t="shared" si="53"/>
        <v>241.24</v>
      </c>
      <c r="D995" s="466">
        <f t="shared" si="53"/>
        <v>169.24</v>
      </c>
      <c r="E995" s="466">
        <f t="shared" si="53"/>
        <v>59.24</v>
      </c>
      <c r="F995" s="466">
        <f t="shared" si="53"/>
        <v>69.989999999999995</v>
      </c>
      <c r="G995" s="466">
        <f t="shared" si="51"/>
        <v>59.24</v>
      </c>
      <c r="H995" s="466" t="str">
        <f t="shared" si="52"/>
        <v>Pooled 900</v>
      </c>
    </row>
    <row r="996" spans="1:8" x14ac:dyDescent="0.25">
      <c r="A996" s="432">
        <v>986</v>
      </c>
      <c r="B996" s="466">
        <f t="shared" si="53"/>
        <v>95.21</v>
      </c>
      <c r="C996" s="466">
        <f t="shared" si="53"/>
        <v>241.49</v>
      </c>
      <c r="D996" s="466">
        <f t="shared" si="53"/>
        <v>169.49</v>
      </c>
      <c r="E996" s="466">
        <f t="shared" si="53"/>
        <v>59.49</v>
      </c>
      <c r="F996" s="466">
        <f t="shared" si="53"/>
        <v>69.989999999999995</v>
      </c>
      <c r="G996" s="466">
        <f t="shared" si="51"/>
        <v>59.49</v>
      </c>
      <c r="H996" s="466" t="str">
        <f t="shared" si="52"/>
        <v>Pooled 900</v>
      </c>
    </row>
    <row r="997" spans="1:8" x14ac:dyDescent="0.25">
      <c r="A997" s="432">
        <v>987</v>
      </c>
      <c r="B997" s="466">
        <f t="shared" si="53"/>
        <v>95.3</v>
      </c>
      <c r="C997" s="466">
        <f t="shared" si="53"/>
        <v>241.74</v>
      </c>
      <c r="D997" s="466">
        <f t="shared" si="53"/>
        <v>169.74</v>
      </c>
      <c r="E997" s="466">
        <f t="shared" si="53"/>
        <v>59.74</v>
      </c>
      <c r="F997" s="466">
        <f t="shared" si="53"/>
        <v>69.989999999999995</v>
      </c>
      <c r="G997" s="466">
        <f t="shared" si="51"/>
        <v>59.74</v>
      </c>
      <c r="H997" s="466" t="str">
        <f t="shared" si="52"/>
        <v>Pooled 900</v>
      </c>
    </row>
    <row r="998" spans="1:8" x14ac:dyDescent="0.25">
      <c r="A998" s="432">
        <v>988</v>
      </c>
      <c r="B998" s="466">
        <f t="shared" si="53"/>
        <v>95.39</v>
      </c>
      <c r="C998" s="466">
        <f t="shared" si="53"/>
        <v>241.99</v>
      </c>
      <c r="D998" s="466">
        <f t="shared" si="53"/>
        <v>169.99</v>
      </c>
      <c r="E998" s="466">
        <f t="shared" si="53"/>
        <v>59.99</v>
      </c>
      <c r="F998" s="466">
        <f t="shared" si="53"/>
        <v>69.989999999999995</v>
      </c>
      <c r="G998" s="466">
        <f t="shared" si="51"/>
        <v>59.99</v>
      </c>
      <c r="H998" s="466" t="str">
        <f t="shared" si="52"/>
        <v>Pooled 900</v>
      </c>
    </row>
    <row r="999" spans="1:8" x14ac:dyDescent="0.25">
      <c r="A999" s="432">
        <v>989</v>
      </c>
      <c r="B999" s="466">
        <f t="shared" si="53"/>
        <v>95.48</v>
      </c>
      <c r="C999" s="466">
        <f t="shared" si="53"/>
        <v>242.24</v>
      </c>
      <c r="D999" s="466">
        <f t="shared" si="53"/>
        <v>170.24</v>
      </c>
      <c r="E999" s="466">
        <f t="shared" si="53"/>
        <v>60.24</v>
      </c>
      <c r="F999" s="466">
        <f t="shared" si="53"/>
        <v>69.989999999999995</v>
      </c>
      <c r="G999" s="466">
        <f t="shared" si="51"/>
        <v>60.24</v>
      </c>
      <c r="H999" s="466" t="str">
        <f t="shared" si="52"/>
        <v>Pooled 900</v>
      </c>
    </row>
    <row r="1000" spans="1:8" x14ac:dyDescent="0.25">
      <c r="A1000" s="432">
        <v>990</v>
      </c>
      <c r="B1000" s="466">
        <f t="shared" si="53"/>
        <v>95.57</v>
      </c>
      <c r="C1000" s="466">
        <f t="shared" si="53"/>
        <v>242.49</v>
      </c>
      <c r="D1000" s="466">
        <f t="shared" si="53"/>
        <v>170.49</v>
      </c>
      <c r="E1000" s="466">
        <f t="shared" si="53"/>
        <v>60.49</v>
      </c>
      <c r="F1000" s="466">
        <f t="shared" si="53"/>
        <v>69.989999999999995</v>
      </c>
      <c r="G1000" s="466">
        <f t="shared" si="51"/>
        <v>60.49</v>
      </c>
      <c r="H1000" s="466" t="str">
        <f t="shared" si="52"/>
        <v>Pooled 900</v>
      </c>
    </row>
    <row r="1001" spans="1:8" x14ac:dyDescent="0.25">
      <c r="A1001" s="432">
        <v>991</v>
      </c>
      <c r="B1001" s="466">
        <f t="shared" si="53"/>
        <v>95.66</v>
      </c>
      <c r="C1001" s="466">
        <f t="shared" si="53"/>
        <v>242.74</v>
      </c>
      <c r="D1001" s="466">
        <f t="shared" si="53"/>
        <v>170.74</v>
      </c>
      <c r="E1001" s="466">
        <f t="shared" si="53"/>
        <v>60.74</v>
      </c>
      <c r="F1001" s="466">
        <f t="shared" si="53"/>
        <v>69.989999999999995</v>
      </c>
      <c r="G1001" s="466">
        <f t="shared" si="51"/>
        <v>60.74</v>
      </c>
      <c r="H1001" s="466" t="str">
        <f t="shared" si="52"/>
        <v>Pooled 900</v>
      </c>
    </row>
    <row r="1002" spans="1:8" x14ac:dyDescent="0.25">
      <c r="A1002" s="432">
        <v>992</v>
      </c>
      <c r="B1002" s="466">
        <f t="shared" si="53"/>
        <v>95.75</v>
      </c>
      <c r="C1002" s="466">
        <f t="shared" si="53"/>
        <v>242.99</v>
      </c>
      <c r="D1002" s="466">
        <f t="shared" si="53"/>
        <v>170.99</v>
      </c>
      <c r="E1002" s="466">
        <f t="shared" si="53"/>
        <v>60.99</v>
      </c>
      <c r="F1002" s="466">
        <f t="shared" si="53"/>
        <v>69.989999999999995</v>
      </c>
      <c r="G1002" s="466">
        <f t="shared" si="51"/>
        <v>60.99</v>
      </c>
      <c r="H1002" s="466" t="str">
        <f t="shared" si="52"/>
        <v>Pooled 900</v>
      </c>
    </row>
    <row r="1003" spans="1:8" x14ac:dyDescent="0.25">
      <c r="A1003" s="432">
        <v>993</v>
      </c>
      <c r="B1003" s="466">
        <f t="shared" si="53"/>
        <v>95.84</v>
      </c>
      <c r="C1003" s="466">
        <f t="shared" si="53"/>
        <v>243.24</v>
      </c>
      <c r="D1003" s="466">
        <f t="shared" si="53"/>
        <v>171.24</v>
      </c>
      <c r="E1003" s="466">
        <f t="shared" si="53"/>
        <v>61.24</v>
      </c>
      <c r="F1003" s="466">
        <f t="shared" si="53"/>
        <v>69.989999999999995</v>
      </c>
      <c r="G1003" s="466">
        <f t="shared" si="51"/>
        <v>61.24</v>
      </c>
      <c r="H1003" s="466" t="str">
        <f t="shared" si="52"/>
        <v>Pooled 900</v>
      </c>
    </row>
    <row r="1004" spans="1:8" x14ac:dyDescent="0.25">
      <c r="A1004" s="432">
        <v>994</v>
      </c>
      <c r="B1004" s="466">
        <f t="shared" si="53"/>
        <v>95.93</v>
      </c>
      <c r="C1004" s="466">
        <f t="shared" si="53"/>
        <v>243.49</v>
      </c>
      <c r="D1004" s="466">
        <f t="shared" si="53"/>
        <v>171.49</v>
      </c>
      <c r="E1004" s="466">
        <f t="shared" si="53"/>
        <v>61.49</v>
      </c>
      <c r="F1004" s="466">
        <f t="shared" si="53"/>
        <v>69.989999999999995</v>
      </c>
      <c r="G1004" s="466">
        <f t="shared" si="51"/>
        <v>61.49</v>
      </c>
      <c r="H1004" s="466" t="str">
        <f t="shared" si="52"/>
        <v>Pooled 900</v>
      </c>
    </row>
    <row r="1005" spans="1:8" x14ac:dyDescent="0.25">
      <c r="A1005" s="432">
        <v>995</v>
      </c>
      <c r="B1005" s="466">
        <f t="shared" si="53"/>
        <v>96.02</v>
      </c>
      <c r="C1005" s="466">
        <f t="shared" si="53"/>
        <v>243.74</v>
      </c>
      <c r="D1005" s="466">
        <f t="shared" si="53"/>
        <v>171.74</v>
      </c>
      <c r="E1005" s="466">
        <f t="shared" si="53"/>
        <v>61.74</v>
      </c>
      <c r="F1005" s="466">
        <f t="shared" si="53"/>
        <v>69.989999999999995</v>
      </c>
      <c r="G1005" s="466">
        <f t="shared" si="51"/>
        <v>61.74</v>
      </c>
      <c r="H1005" s="466" t="str">
        <f t="shared" si="52"/>
        <v>Pooled 900</v>
      </c>
    </row>
    <row r="1006" spans="1:8" x14ac:dyDescent="0.25">
      <c r="A1006" s="432">
        <v>996</v>
      </c>
      <c r="B1006" s="466">
        <f t="shared" si="53"/>
        <v>96.11</v>
      </c>
      <c r="C1006" s="466">
        <f t="shared" si="53"/>
        <v>243.99</v>
      </c>
      <c r="D1006" s="466">
        <f t="shared" si="53"/>
        <v>171.99</v>
      </c>
      <c r="E1006" s="466">
        <f t="shared" si="53"/>
        <v>61.99</v>
      </c>
      <c r="F1006" s="466">
        <f t="shared" si="53"/>
        <v>69.989999999999995</v>
      </c>
      <c r="G1006" s="466">
        <f t="shared" si="51"/>
        <v>61.99</v>
      </c>
      <c r="H1006" s="466" t="str">
        <f t="shared" si="52"/>
        <v>Pooled 900</v>
      </c>
    </row>
    <row r="1007" spans="1:8" x14ac:dyDescent="0.25">
      <c r="A1007" s="432">
        <v>997</v>
      </c>
      <c r="B1007" s="466">
        <f t="shared" si="53"/>
        <v>96.2</v>
      </c>
      <c r="C1007" s="466">
        <f t="shared" si="53"/>
        <v>244.24</v>
      </c>
      <c r="D1007" s="466">
        <f t="shared" si="53"/>
        <v>172.24</v>
      </c>
      <c r="E1007" s="466">
        <f t="shared" si="53"/>
        <v>62.24</v>
      </c>
      <c r="F1007" s="466">
        <f t="shared" si="53"/>
        <v>69.989999999999995</v>
      </c>
      <c r="G1007" s="466">
        <f t="shared" si="51"/>
        <v>62.24</v>
      </c>
      <c r="H1007" s="466" t="str">
        <f t="shared" si="52"/>
        <v>Pooled 900</v>
      </c>
    </row>
    <row r="1008" spans="1:8" x14ac:dyDescent="0.25">
      <c r="A1008" s="432">
        <v>998</v>
      </c>
      <c r="B1008" s="466">
        <f t="shared" si="53"/>
        <v>96.29</v>
      </c>
      <c r="C1008" s="466">
        <f t="shared" si="53"/>
        <v>244.49</v>
      </c>
      <c r="D1008" s="466">
        <f t="shared" si="53"/>
        <v>172.49</v>
      </c>
      <c r="E1008" s="466">
        <f t="shared" si="53"/>
        <v>62.49</v>
      </c>
      <c r="F1008" s="466">
        <f t="shared" si="53"/>
        <v>69.989999999999995</v>
      </c>
      <c r="G1008" s="466">
        <f t="shared" si="51"/>
        <v>62.49</v>
      </c>
      <c r="H1008" s="466" t="str">
        <f t="shared" si="52"/>
        <v>Pooled 900</v>
      </c>
    </row>
    <row r="1009" spans="1:8" x14ac:dyDescent="0.25">
      <c r="A1009" s="432">
        <v>999</v>
      </c>
      <c r="B1009" s="466">
        <f t="shared" si="53"/>
        <v>96.38</v>
      </c>
      <c r="C1009" s="466">
        <f t="shared" si="53"/>
        <v>244.74</v>
      </c>
      <c r="D1009" s="466">
        <f t="shared" si="53"/>
        <v>172.74</v>
      </c>
      <c r="E1009" s="466">
        <f t="shared" si="53"/>
        <v>62.74</v>
      </c>
      <c r="F1009" s="466">
        <f t="shared" si="53"/>
        <v>69.989999999999995</v>
      </c>
      <c r="G1009" s="466">
        <f t="shared" si="51"/>
        <v>62.74</v>
      </c>
      <c r="H1009" s="466" t="str">
        <f t="shared" si="52"/>
        <v>Pooled 900</v>
      </c>
    </row>
    <row r="1010" spans="1:8" x14ac:dyDescent="0.25">
      <c r="A1010" s="432">
        <v>1000</v>
      </c>
      <c r="B1010" s="466">
        <f t="shared" si="53"/>
        <v>96.47</v>
      </c>
      <c r="C1010" s="466">
        <f t="shared" si="53"/>
        <v>244.99</v>
      </c>
      <c r="D1010" s="466">
        <f t="shared" si="53"/>
        <v>172.99</v>
      </c>
      <c r="E1010" s="466">
        <f t="shared" si="53"/>
        <v>62.99</v>
      </c>
      <c r="F1010" s="466">
        <f t="shared" si="53"/>
        <v>69.989999999999995</v>
      </c>
      <c r="G1010" s="466">
        <f t="shared" si="51"/>
        <v>62.99</v>
      </c>
      <c r="H1010" s="466" t="str">
        <f t="shared" si="52"/>
        <v>Pooled 900</v>
      </c>
    </row>
    <row r="1011" spans="1:8" x14ac:dyDescent="0.25">
      <c r="A1011" s="432">
        <v>1001</v>
      </c>
      <c r="B1011" s="466">
        <f t="shared" si="53"/>
        <v>96.56</v>
      </c>
      <c r="C1011" s="466">
        <f t="shared" si="53"/>
        <v>245.24</v>
      </c>
      <c r="D1011" s="466">
        <f t="shared" si="53"/>
        <v>173.24</v>
      </c>
      <c r="E1011" s="466">
        <f t="shared" si="53"/>
        <v>63.24</v>
      </c>
      <c r="F1011" s="466">
        <f t="shared" si="53"/>
        <v>69.989999999999995</v>
      </c>
      <c r="G1011" s="466">
        <f t="shared" si="51"/>
        <v>63.24</v>
      </c>
      <c r="H1011" s="466" t="str">
        <f t="shared" si="52"/>
        <v>Pooled 900</v>
      </c>
    </row>
    <row r="1012" spans="1:8" x14ac:dyDescent="0.25">
      <c r="A1012" s="432">
        <v>1002</v>
      </c>
      <c r="B1012" s="466">
        <f t="shared" si="53"/>
        <v>96.65</v>
      </c>
      <c r="C1012" s="466">
        <f t="shared" si="53"/>
        <v>245.49</v>
      </c>
      <c r="D1012" s="466">
        <f t="shared" si="53"/>
        <v>173.49</v>
      </c>
      <c r="E1012" s="466">
        <f t="shared" si="53"/>
        <v>63.49</v>
      </c>
      <c r="F1012" s="466">
        <f t="shared" si="53"/>
        <v>69.989999999999995</v>
      </c>
      <c r="G1012" s="466">
        <f t="shared" si="51"/>
        <v>63.49</v>
      </c>
      <c r="H1012" s="466" t="str">
        <f t="shared" si="52"/>
        <v>Pooled 900</v>
      </c>
    </row>
    <row r="1013" spans="1:8" x14ac:dyDescent="0.25">
      <c r="A1013" s="432">
        <v>1003</v>
      </c>
      <c r="B1013" s="466">
        <f t="shared" si="53"/>
        <v>96.74</v>
      </c>
      <c r="C1013" s="466">
        <f t="shared" si="53"/>
        <v>245.74</v>
      </c>
      <c r="D1013" s="466">
        <f t="shared" si="53"/>
        <v>173.74</v>
      </c>
      <c r="E1013" s="466">
        <f t="shared" si="53"/>
        <v>63.74</v>
      </c>
      <c r="F1013" s="466">
        <f t="shared" si="53"/>
        <v>69.989999999999995</v>
      </c>
      <c r="G1013" s="466">
        <f t="shared" si="51"/>
        <v>63.74</v>
      </c>
      <c r="H1013" s="466" t="str">
        <f t="shared" si="52"/>
        <v>Pooled 900</v>
      </c>
    </row>
    <row r="1014" spans="1:8" x14ac:dyDescent="0.25">
      <c r="A1014" s="432">
        <v>1004</v>
      </c>
      <c r="B1014" s="466">
        <f t="shared" si="53"/>
        <v>96.83</v>
      </c>
      <c r="C1014" s="466">
        <f t="shared" si="53"/>
        <v>245.99</v>
      </c>
      <c r="D1014" s="466">
        <f t="shared" si="53"/>
        <v>173.99</v>
      </c>
      <c r="E1014" s="466">
        <f t="shared" si="53"/>
        <v>63.99</v>
      </c>
      <c r="F1014" s="466">
        <f t="shared" si="53"/>
        <v>69.989999999999995</v>
      </c>
      <c r="G1014" s="466">
        <f t="shared" si="51"/>
        <v>63.99</v>
      </c>
      <c r="H1014" s="466" t="str">
        <f t="shared" si="52"/>
        <v>Pooled 900</v>
      </c>
    </row>
    <row r="1015" spans="1:8" x14ac:dyDescent="0.25">
      <c r="A1015" s="432">
        <v>1005</v>
      </c>
      <c r="B1015" s="466">
        <f t="shared" si="53"/>
        <v>96.92</v>
      </c>
      <c r="C1015" s="466">
        <f t="shared" si="53"/>
        <v>246.24</v>
      </c>
      <c r="D1015" s="466">
        <f t="shared" si="53"/>
        <v>174.24</v>
      </c>
      <c r="E1015" s="466">
        <f t="shared" si="53"/>
        <v>64.239999999999995</v>
      </c>
      <c r="F1015" s="466">
        <f t="shared" si="53"/>
        <v>69.989999999999995</v>
      </c>
      <c r="G1015" s="466">
        <f t="shared" si="51"/>
        <v>64.239999999999995</v>
      </c>
      <c r="H1015" s="466" t="str">
        <f t="shared" si="52"/>
        <v>Pooled 900</v>
      </c>
    </row>
    <row r="1016" spans="1:8" x14ac:dyDescent="0.25">
      <c r="A1016" s="432">
        <v>1006</v>
      </c>
      <c r="B1016" s="466">
        <f t="shared" si="53"/>
        <v>97.01</v>
      </c>
      <c r="C1016" s="466">
        <f t="shared" si="53"/>
        <v>246.49</v>
      </c>
      <c r="D1016" s="466">
        <f t="shared" si="53"/>
        <v>174.49</v>
      </c>
      <c r="E1016" s="466">
        <f t="shared" si="53"/>
        <v>64.489999999999995</v>
      </c>
      <c r="F1016" s="466">
        <f t="shared" si="53"/>
        <v>69.989999999999995</v>
      </c>
      <c r="G1016" s="466">
        <f t="shared" si="51"/>
        <v>64.489999999999995</v>
      </c>
      <c r="H1016" s="466" t="str">
        <f t="shared" si="52"/>
        <v>Pooled 900</v>
      </c>
    </row>
    <row r="1017" spans="1:8" x14ac:dyDescent="0.25">
      <c r="A1017" s="432">
        <v>1007</v>
      </c>
      <c r="B1017" s="466">
        <f t="shared" si="53"/>
        <v>97.1</v>
      </c>
      <c r="C1017" s="466">
        <f t="shared" si="53"/>
        <v>246.74</v>
      </c>
      <c r="D1017" s="466">
        <f t="shared" si="53"/>
        <v>174.74</v>
      </c>
      <c r="E1017" s="466">
        <f t="shared" si="53"/>
        <v>64.739999999999995</v>
      </c>
      <c r="F1017" s="466">
        <f t="shared" si="53"/>
        <v>69.989999999999995</v>
      </c>
      <c r="G1017" s="466">
        <f t="shared" si="51"/>
        <v>64.739999999999995</v>
      </c>
      <c r="H1017" s="466" t="str">
        <f t="shared" si="52"/>
        <v>Pooled 900</v>
      </c>
    </row>
    <row r="1018" spans="1:8" x14ac:dyDescent="0.25">
      <c r="A1018" s="432">
        <v>1008</v>
      </c>
      <c r="B1018" s="466">
        <f t="shared" si="53"/>
        <v>97.19</v>
      </c>
      <c r="C1018" s="466">
        <f t="shared" si="53"/>
        <v>246.99</v>
      </c>
      <c r="D1018" s="466">
        <f t="shared" si="53"/>
        <v>174.99</v>
      </c>
      <c r="E1018" s="466">
        <f t="shared" si="53"/>
        <v>64.989999999999995</v>
      </c>
      <c r="F1018" s="466">
        <f t="shared" si="53"/>
        <v>69.989999999999995</v>
      </c>
      <c r="G1018" s="466">
        <f t="shared" si="51"/>
        <v>64.989999999999995</v>
      </c>
      <c r="H1018" s="466" t="str">
        <f t="shared" si="52"/>
        <v>Pooled 900</v>
      </c>
    </row>
    <row r="1019" spans="1:8" x14ac:dyDescent="0.25">
      <c r="A1019" s="432">
        <v>1009</v>
      </c>
      <c r="B1019" s="466">
        <f t="shared" si="53"/>
        <v>97.28</v>
      </c>
      <c r="C1019" s="466">
        <f t="shared" si="53"/>
        <v>247.24</v>
      </c>
      <c r="D1019" s="466">
        <f t="shared" si="53"/>
        <v>175.24</v>
      </c>
      <c r="E1019" s="466">
        <f t="shared" si="53"/>
        <v>65.239999999999995</v>
      </c>
      <c r="F1019" s="466">
        <f t="shared" si="53"/>
        <v>69.989999999999995</v>
      </c>
      <c r="G1019" s="466">
        <f t="shared" si="51"/>
        <v>65.239999999999995</v>
      </c>
      <c r="H1019" s="466" t="str">
        <f t="shared" si="52"/>
        <v>Pooled 900</v>
      </c>
    </row>
    <row r="1020" spans="1:8" x14ac:dyDescent="0.25">
      <c r="A1020" s="432">
        <v>1010</v>
      </c>
      <c r="B1020" s="466">
        <f t="shared" si="53"/>
        <v>97.37</v>
      </c>
      <c r="C1020" s="466">
        <f t="shared" si="53"/>
        <v>247.49</v>
      </c>
      <c r="D1020" s="466">
        <f t="shared" si="53"/>
        <v>175.49</v>
      </c>
      <c r="E1020" s="466">
        <f t="shared" si="53"/>
        <v>65.489999999999995</v>
      </c>
      <c r="F1020" s="466">
        <f t="shared" si="53"/>
        <v>69.989999999999995</v>
      </c>
      <c r="G1020" s="466">
        <f t="shared" si="51"/>
        <v>65.489999999999995</v>
      </c>
      <c r="H1020" s="466" t="str">
        <f t="shared" si="52"/>
        <v>Pooled 900</v>
      </c>
    </row>
    <row r="1021" spans="1:8" x14ac:dyDescent="0.25">
      <c r="A1021" s="432">
        <v>1011</v>
      </c>
      <c r="B1021" s="466">
        <f t="shared" si="53"/>
        <v>97.46</v>
      </c>
      <c r="C1021" s="466">
        <f t="shared" si="53"/>
        <v>247.74</v>
      </c>
      <c r="D1021" s="466">
        <f t="shared" si="53"/>
        <v>175.74</v>
      </c>
      <c r="E1021" s="466">
        <f t="shared" si="53"/>
        <v>65.739999999999995</v>
      </c>
      <c r="F1021" s="466">
        <f t="shared" si="53"/>
        <v>69.989999999999995</v>
      </c>
      <c r="G1021" s="466">
        <f t="shared" si="51"/>
        <v>65.739999999999995</v>
      </c>
      <c r="H1021" s="466" t="str">
        <f t="shared" si="52"/>
        <v>Pooled 900</v>
      </c>
    </row>
    <row r="1022" spans="1:8" x14ac:dyDescent="0.25">
      <c r="A1022" s="432">
        <v>1012</v>
      </c>
      <c r="B1022" s="466">
        <f t="shared" si="53"/>
        <v>97.55</v>
      </c>
      <c r="C1022" s="466">
        <f t="shared" si="53"/>
        <v>247.99</v>
      </c>
      <c r="D1022" s="466">
        <f t="shared" si="53"/>
        <v>175.99</v>
      </c>
      <c r="E1022" s="466">
        <f t="shared" si="53"/>
        <v>65.989999999999995</v>
      </c>
      <c r="F1022" s="466">
        <f t="shared" si="53"/>
        <v>69.989999999999995</v>
      </c>
      <c r="G1022" s="466">
        <f t="shared" si="51"/>
        <v>65.989999999999995</v>
      </c>
      <c r="H1022" s="466" t="str">
        <f t="shared" si="52"/>
        <v>Pooled 900</v>
      </c>
    </row>
    <row r="1023" spans="1:8" x14ac:dyDescent="0.25">
      <c r="A1023" s="432">
        <v>1013</v>
      </c>
      <c r="B1023" s="466">
        <f t="shared" si="53"/>
        <v>97.64</v>
      </c>
      <c r="C1023" s="466">
        <f t="shared" si="53"/>
        <v>248.24</v>
      </c>
      <c r="D1023" s="466">
        <f t="shared" si="53"/>
        <v>176.24</v>
      </c>
      <c r="E1023" s="466">
        <f t="shared" si="53"/>
        <v>66.239999999999995</v>
      </c>
      <c r="F1023" s="466">
        <f t="shared" si="53"/>
        <v>69.989999999999995</v>
      </c>
      <c r="G1023" s="466">
        <f t="shared" si="51"/>
        <v>66.239999999999995</v>
      </c>
      <c r="H1023" s="466" t="str">
        <f t="shared" si="52"/>
        <v>Pooled 900</v>
      </c>
    </row>
    <row r="1024" spans="1:8" x14ac:dyDescent="0.25">
      <c r="A1024" s="432">
        <v>1014</v>
      </c>
      <c r="B1024" s="466">
        <f t="shared" si="53"/>
        <v>97.73</v>
      </c>
      <c r="C1024" s="466">
        <f t="shared" si="53"/>
        <v>248.49</v>
      </c>
      <c r="D1024" s="466">
        <f t="shared" si="53"/>
        <v>176.49</v>
      </c>
      <c r="E1024" s="466">
        <f t="shared" si="53"/>
        <v>66.489999999999995</v>
      </c>
      <c r="F1024" s="466">
        <f t="shared" si="53"/>
        <v>69.989999999999995</v>
      </c>
      <c r="G1024" s="466">
        <f t="shared" si="51"/>
        <v>66.489999999999995</v>
      </c>
      <c r="H1024" s="466" t="str">
        <f t="shared" si="52"/>
        <v>Pooled 900</v>
      </c>
    </row>
    <row r="1025" spans="1:8" x14ac:dyDescent="0.25">
      <c r="A1025" s="432">
        <v>1015</v>
      </c>
      <c r="B1025" s="466">
        <f t="shared" si="53"/>
        <v>97.82</v>
      </c>
      <c r="C1025" s="466">
        <f t="shared" si="53"/>
        <v>248.74</v>
      </c>
      <c r="D1025" s="466">
        <f t="shared" si="53"/>
        <v>176.74</v>
      </c>
      <c r="E1025" s="466">
        <f t="shared" si="53"/>
        <v>66.739999999999995</v>
      </c>
      <c r="F1025" s="466">
        <f t="shared" si="53"/>
        <v>69.989999999999995</v>
      </c>
      <c r="G1025" s="466">
        <f t="shared" si="51"/>
        <v>66.739999999999995</v>
      </c>
      <c r="H1025" s="466" t="str">
        <f t="shared" si="52"/>
        <v>Pooled 900</v>
      </c>
    </row>
    <row r="1026" spans="1:8" x14ac:dyDescent="0.25">
      <c r="A1026" s="432">
        <v>1016</v>
      </c>
      <c r="B1026" s="466">
        <f t="shared" si="53"/>
        <v>97.91</v>
      </c>
      <c r="C1026" s="466">
        <f t="shared" si="53"/>
        <v>248.99</v>
      </c>
      <c r="D1026" s="466">
        <f t="shared" si="53"/>
        <v>176.99</v>
      </c>
      <c r="E1026" s="466">
        <f t="shared" si="53"/>
        <v>66.989999999999995</v>
      </c>
      <c r="F1026" s="466">
        <f t="shared" si="53"/>
        <v>69.989999999999995</v>
      </c>
      <c r="G1026" s="466">
        <f t="shared" si="51"/>
        <v>66.989999999999995</v>
      </c>
      <c r="H1026" s="466" t="str">
        <f t="shared" si="52"/>
        <v>Pooled 900</v>
      </c>
    </row>
    <row r="1027" spans="1:8" x14ac:dyDescent="0.25">
      <c r="A1027" s="432">
        <v>1017</v>
      </c>
      <c r="B1027" s="466">
        <f t="shared" si="53"/>
        <v>98</v>
      </c>
      <c r="C1027" s="466">
        <f t="shared" si="53"/>
        <v>249.24</v>
      </c>
      <c r="D1027" s="466">
        <f t="shared" si="53"/>
        <v>177.24</v>
      </c>
      <c r="E1027" s="466">
        <f t="shared" si="53"/>
        <v>67.239999999999995</v>
      </c>
      <c r="F1027" s="466">
        <f t="shared" si="53"/>
        <v>69.989999999999995</v>
      </c>
      <c r="G1027" s="466">
        <f t="shared" si="51"/>
        <v>67.239999999999995</v>
      </c>
      <c r="H1027" s="466" t="str">
        <f t="shared" si="52"/>
        <v>Pooled 900</v>
      </c>
    </row>
    <row r="1028" spans="1:8" x14ac:dyDescent="0.25">
      <c r="A1028" s="432">
        <v>1018</v>
      </c>
      <c r="B1028" s="466">
        <f t="shared" si="53"/>
        <v>98.09</v>
      </c>
      <c r="C1028" s="466">
        <f t="shared" si="53"/>
        <v>249.49</v>
      </c>
      <c r="D1028" s="466">
        <f t="shared" si="53"/>
        <v>177.49</v>
      </c>
      <c r="E1028" s="466">
        <f t="shared" si="53"/>
        <v>67.489999999999995</v>
      </c>
      <c r="F1028" s="466">
        <f t="shared" si="53"/>
        <v>69.989999999999995</v>
      </c>
      <c r="G1028" s="466">
        <f t="shared" si="51"/>
        <v>67.489999999999995</v>
      </c>
      <c r="H1028" s="466" t="str">
        <f t="shared" si="52"/>
        <v>Pooled 900</v>
      </c>
    </row>
    <row r="1029" spans="1:8" x14ac:dyDescent="0.25">
      <c r="A1029" s="432">
        <v>1019</v>
      </c>
      <c r="B1029" s="466">
        <f t="shared" si="53"/>
        <v>98.18</v>
      </c>
      <c r="C1029" s="466">
        <f t="shared" si="53"/>
        <v>249.74</v>
      </c>
      <c r="D1029" s="466">
        <f t="shared" si="53"/>
        <v>177.74</v>
      </c>
      <c r="E1029" s="466">
        <f t="shared" si="53"/>
        <v>67.739999999999995</v>
      </c>
      <c r="F1029" s="466">
        <f t="shared" si="53"/>
        <v>69.989999999999995</v>
      </c>
      <c r="G1029" s="466">
        <f t="shared" si="51"/>
        <v>67.739999999999995</v>
      </c>
      <c r="H1029" s="466" t="str">
        <f t="shared" si="52"/>
        <v>Pooled 900</v>
      </c>
    </row>
    <row r="1030" spans="1:8" x14ac:dyDescent="0.25">
      <c r="A1030" s="432">
        <v>1020</v>
      </c>
      <c r="B1030" s="466">
        <f t="shared" si="53"/>
        <v>98.27</v>
      </c>
      <c r="C1030" s="466">
        <f t="shared" si="53"/>
        <v>249.99</v>
      </c>
      <c r="D1030" s="466">
        <f t="shared" si="53"/>
        <v>177.99</v>
      </c>
      <c r="E1030" s="466">
        <f t="shared" si="53"/>
        <v>67.989999999999995</v>
      </c>
      <c r="F1030" s="466">
        <f t="shared" si="53"/>
        <v>69.989999999999995</v>
      </c>
      <c r="G1030" s="466">
        <f t="shared" si="51"/>
        <v>67.989999999999995</v>
      </c>
      <c r="H1030" s="466" t="str">
        <f t="shared" si="52"/>
        <v>Pooled 900</v>
      </c>
    </row>
    <row r="1031" spans="1:8" x14ac:dyDescent="0.25">
      <c r="A1031" s="432">
        <v>1021</v>
      </c>
      <c r="B1031" s="466">
        <f t="shared" si="53"/>
        <v>98.36</v>
      </c>
      <c r="C1031" s="466">
        <f t="shared" si="53"/>
        <v>250.24</v>
      </c>
      <c r="D1031" s="466">
        <f t="shared" si="53"/>
        <v>178.24</v>
      </c>
      <c r="E1031" s="466">
        <f t="shared" si="53"/>
        <v>68.239999999999995</v>
      </c>
      <c r="F1031" s="466">
        <f t="shared" si="53"/>
        <v>69.989999999999995</v>
      </c>
      <c r="G1031" s="466">
        <f t="shared" si="51"/>
        <v>68.239999999999995</v>
      </c>
      <c r="H1031" s="466" t="str">
        <f t="shared" si="52"/>
        <v>Pooled 900</v>
      </c>
    </row>
    <row r="1032" spans="1:8" x14ac:dyDescent="0.25">
      <c r="A1032" s="432">
        <v>1022</v>
      </c>
      <c r="B1032" s="466">
        <f t="shared" si="53"/>
        <v>98.45</v>
      </c>
      <c r="C1032" s="466">
        <f t="shared" si="53"/>
        <v>250.49</v>
      </c>
      <c r="D1032" s="466">
        <f t="shared" si="53"/>
        <v>178.49</v>
      </c>
      <c r="E1032" s="466">
        <f t="shared" si="53"/>
        <v>68.489999999999995</v>
      </c>
      <c r="F1032" s="466">
        <f t="shared" si="53"/>
        <v>69.989999999999995</v>
      </c>
      <c r="G1032" s="466">
        <f t="shared" si="51"/>
        <v>68.489999999999995</v>
      </c>
      <c r="H1032" s="466" t="str">
        <f t="shared" si="52"/>
        <v>Pooled 900</v>
      </c>
    </row>
    <row r="1033" spans="1:8" x14ac:dyDescent="0.25">
      <c r="A1033" s="432">
        <v>1023</v>
      </c>
      <c r="B1033" s="466">
        <f t="shared" si="53"/>
        <v>98.54</v>
      </c>
      <c r="C1033" s="466">
        <f t="shared" si="53"/>
        <v>250.74</v>
      </c>
      <c r="D1033" s="466">
        <f t="shared" si="53"/>
        <v>178.74</v>
      </c>
      <c r="E1033" s="466">
        <f t="shared" si="53"/>
        <v>68.739999999999995</v>
      </c>
      <c r="F1033" s="466">
        <f t="shared" si="53"/>
        <v>69.989999999999995</v>
      </c>
      <c r="G1033" s="466">
        <f t="shared" si="51"/>
        <v>68.739999999999995</v>
      </c>
      <c r="H1033" s="466" t="str">
        <f t="shared" si="52"/>
        <v>Pooled 900</v>
      </c>
    </row>
    <row r="1034" spans="1:8" x14ac:dyDescent="0.25">
      <c r="A1034" s="432">
        <v>1024</v>
      </c>
      <c r="B1034" s="466">
        <f t="shared" si="53"/>
        <v>98.63</v>
      </c>
      <c r="C1034" s="466">
        <f t="shared" si="53"/>
        <v>250.99</v>
      </c>
      <c r="D1034" s="466">
        <f t="shared" si="53"/>
        <v>178.99</v>
      </c>
      <c r="E1034" s="466">
        <f t="shared" si="53"/>
        <v>68.989999999999995</v>
      </c>
      <c r="F1034" s="466">
        <f t="shared" si="53"/>
        <v>69.989999999999995</v>
      </c>
      <c r="G1034" s="466">
        <f t="shared" si="51"/>
        <v>68.989999999999995</v>
      </c>
      <c r="H1034" s="466" t="str">
        <f t="shared" si="52"/>
        <v>Pooled 900</v>
      </c>
    </row>
    <row r="1035" spans="1:8" x14ac:dyDescent="0.25">
      <c r="A1035" s="432">
        <v>1025</v>
      </c>
      <c r="B1035" s="466">
        <f t="shared" si="53"/>
        <v>98.72</v>
      </c>
      <c r="C1035" s="466">
        <f t="shared" si="53"/>
        <v>251.24</v>
      </c>
      <c r="D1035" s="466">
        <f t="shared" si="53"/>
        <v>179.24</v>
      </c>
      <c r="E1035" s="466">
        <f t="shared" si="53"/>
        <v>69.239999999999995</v>
      </c>
      <c r="F1035" s="466">
        <f t="shared" si="53"/>
        <v>69.989999999999995</v>
      </c>
      <c r="G1035" s="466">
        <f t="shared" si="51"/>
        <v>69.239999999999995</v>
      </c>
      <c r="H1035" s="466" t="str">
        <f t="shared" si="52"/>
        <v>Pooled 900</v>
      </c>
    </row>
    <row r="1036" spans="1:8" x14ac:dyDescent="0.25">
      <c r="A1036" s="432">
        <v>1026</v>
      </c>
      <c r="B1036" s="466">
        <f t="shared" si="53"/>
        <v>98.81</v>
      </c>
      <c r="C1036" s="466">
        <f t="shared" si="53"/>
        <v>251.49</v>
      </c>
      <c r="D1036" s="466">
        <f t="shared" si="53"/>
        <v>179.49</v>
      </c>
      <c r="E1036" s="466">
        <f t="shared" si="53"/>
        <v>69.489999999999995</v>
      </c>
      <c r="F1036" s="466">
        <f t="shared" si="53"/>
        <v>69.989999999999995</v>
      </c>
      <c r="G1036" s="466">
        <f t="shared" ref="G1036:G1099" si="54">MIN(B1036:F1036)</f>
        <v>69.489999999999995</v>
      </c>
      <c r="H1036" s="466" t="str">
        <f t="shared" ref="H1036:H1099" si="55">IF(G1036=F1036,"Unlimited",IF(G1036=E1036,"Pooled 900",IF(G1036=D1036,"Pooled 400",IF(G1036=C1036,"Pooled 100",IF(G1036=B1036,"Metered","")))))</f>
        <v>Pooled 900</v>
      </c>
    </row>
    <row r="1037" spans="1:8" x14ac:dyDescent="0.25">
      <c r="A1037" s="432">
        <v>1027</v>
      </c>
      <c r="B1037" s="466">
        <f t="shared" si="53"/>
        <v>98.9</v>
      </c>
      <c r="C1037" s="466">
        <f t="shared" si="53"/>
        <v>251.74</v>
      </c>
      <c r="D1037" s="466">
        <f t="shared" si="53"/>
        <v>179.74</v>
      </c>
      <c r="E1037" s="466">
        <f t="shared" si="53"/>
        <v>69.739999999999995</v>
      </c>
      <c r="F1037" s="466">
        <f t="shared" si="53"/>
        <v>69.989999999999995</v>
      </c>
      <c r="G1037" s="466">
        <f t="shared" si="54"/>
        <v>69.739999999999995</v>
      </c>
      <c r="H1037" s="466" t="str">
        <f t="shared" si="55"/>
        <v>Pooled 900</v>
      </c>
    </row>
    <row r="1038" spans="1:8" x14ac:dyDescent="0.25">
      <c r="A1038" s="432">
        <v>1028</v>
      </c>
      <c r="B1038" s="466">
        <f t="shared" si="53"/>
        <v>98.99</v>
      </c>
      <c r="C1038" s="466">
        <f t="shared" si="53"/>
        <v>251.99</v>
      </c>
      <c r="D1038" s="466">
        <f t="shared" si="53"/>
        <v>179.99</v>
      </c>
      <c r="E1038" s="466">
        <f t="shared" si="53"/>
        <v>69.989999999999995</v>
      </c>
      <c r="F1038" s="466">
        <f t="shared" si="53"/>
        <v>69.989999999999995</v>
      </c>
      <c r="G1038" s="466">
        <f t="shared" si="54"/>
        <v>69.989999999999995</v>
      </c>
      <c r="H1038" s="466" t="str">
        <f t="shared" si="55"/>
        <v>Unlimited</v>
      </c>
    </row>
    <row r="1039" spans="1:8" x14ac:dyDescent="0.25">
      <c r="A1039" s="432">
        <v>1029</v>
      </c>
      <c r="B1039" s="466">
        <f t="shared" si="53"/>
        <v>99.08</v>
      </c>
      <c r="C1039" s="466">
        <f t="shared" si="53"/>
        <v>252.24</v>
      </c>
      <c r="D1039" s="466">
        <f t="shared" si="53"/>
        <v>180.24</v>
      </c>
      <c r="E1039" s="466">
        <f t="shared" si="53"/>
        <v>70.239999999999995</v>
      </c>
      <c r="F1039" s="466">
        <f t="shared" si="53"/>
        <v>69.989999999999995</v>
      </c>
      <c r="G1039" s="466">
        <f t="shared" si="54"/>
        <v>69.989999999999995</v>
      </c>
      <c r="H1039" s="466" t="str">
        <f t="shared" si="55"/>
        <v>Unlimited</v>
      </c>
    </row>
    <row r="1040" spans="1:8" x14ac:dyDescent="0.25">
      <c r="A1040" s="432">
        <v>1030</v>
      </c>
      <c r="B1040" s="466">
        <f t="shared" si="53"/>
        <v>99.17</v>
      </c>
      <c r="C1040" s="466">
        <f t="shared" si="53"/>
        <v>252.49</v>
      </c>
      <c r="D1040" s="466">
        <f t="shared" si="53"/>
        <v>180.49</v>
      </c>
      <c r="E1040" s="466">
        <f t="shared" si="53"/>
        <v>70.489999999999995</v>
      </c>
      <c r="F1040" s="466">
        <f t="shared" si="53"/>
        <v>69.989999999999995</v>
      </c>
      <c r="G1040" s="466">
        <f t="shared" si="54"/>
        <v>69.989999999999995</v>
      </c>
      <c r="H1040" s="466" t="str">
        <f t="shared" si="55"/>
        <v>Unlimited</v>
      </c>
    </row>
    <row r="1041" spans="1:8" x14ac:dyDescent="0.25">
      <c r="A1041" s="432">
        <v>1031</v>
      </c>
      <c r="B1041" s="466">
        <f t="shared" si="53"/>
        <v>99.26</v>
      </c>
      <c r="C1041" s="466">
        <f t="shared" si="53"/>
        <v>252.74</v>
      </c>
      <c r="D1041" s="466">
        <f t="shared" si="53"/>
        <v>180.74</v>
      </c>
      <c r="E1041" s="466">
        <f t="shared" si="53"/>
        <v>70.739999999999995</v>
      </c>
      <c r="F1041" s="466">
        <f t="shared" si="53"/>
        <v>69.989999999999995</v>
      </c>
      <c r="G1041" s="466">
        <f t="shared" si="54"/>
        <v>69.989999999999995</v>
      </c>
      <c r="H1041" s="466" t="str">
        <f t="shared" si="55"/>
        <v>Unlimited</v>
      </c>
    </row>
    <row r="1042" spans="1:8" x14ac:dyDescent="0.25">
      <c r="A1042" s="432">
        <v>1032</v>
      </c>
      <c r="B1042" s="466">
        <f t="shared" si="53"/>
        <v>99.35</v>
      </c>
      <c r="C1042" s="466">
        <f t="shared" si="53"/>
        <v>252.99</v>
      </c>
      <c r="D1042" s="466">
        <f t="shared" si="53"/>
        <v>180.99</v>
      </c>
      <c r="E1042" s="466">
        <f t="shared" si="53"/>
        <v>70.989999999999995</v>
      </c>
      <c r="F1042" s="466">
        <f t="shared" si="53"/>
        <v>69.989999999999995</v>
      </c>
      <c r="G1042" s="466">
        <f t="shared" si="54"/>
        <v>69.989999999999995</v>
      </c>
      <c r="H1042" s="466" t="str">
        <f t="shared" si="55"/>
        <v>Unlimited</v>
      </c>
    </row>
    <row r="1043" spans="1:8" x14ac:dyDescent="0.25">
      <c r="A1043" s="432">
        <v>1033</v>
      </c>
      <c r="B1043" s="466">
        <f t="shared" si="53"/>
        <v>99.44</v>
      </c>
      <c r="C1043" s="466">
        <f t="shared" si="53"/>
        <v>253.24</v>
      </c>
      <c r="D1043" s="466">
        <f t="shared" si="53"/>
        <v>181.24</v>
      </c>
      <c r="E1043" s="466">
        <f t="shared" si="53"/>
        <v>71.239999999999995</v>
      </c>
      <c r="F1043" s="466">
        <f t="shared" si="53"/>
        <v>69.989999999999995</v>
      </c>
      <c r="G1043" s="466">
        <f t="shared" si="54"/>
        <v>69.989999999999995</v>
      </c>
      <c r="H1043" s="466" t="str">
        <f t="shared" si="55"/>
        <v>Unlimited</v>
      </c>
    </row>
    <row r="1044" spans="1:8" x14ac:dyDescent="0.25">
      <c r="A1044" s="432">
        <v>1034</v>
      </c>
      <c r="B1044" s="466">
        <f t="shared" ref="B1044:F1094" si="56">ROUND(B$6+IF($A1044&gt;B$2,($A1044-B$2)*B$7,0),2)</f>
        <v>99.53</v>
      </c>
      <c r="C1044" s="466">
        <f t="shared" si="56"/>
        <v>253.49</v>
      </c>
      <c r="D1044" s="466">
        <f t="shared" si="56"/>
        <v>181.49</v>
      </c>
      <c r="E1044" s="466">
        <f t="shared" si="56"/>
        <v>71.489999999999995</v>
      </c>
      <c r="F1044" s="466">
        <f t="shared" si="56"/>
        <v>69.989999999999995</v>
      </c>
      <c r="G1044" s="466">
        <f t="shared" si="54"/>
        <v>69.989999999999995</v>
      </c>
      <c r="H1044" s="466" t="str">
        <f t="shared" si="55"/>
        <v>Unlimited</v>
      </c>
    </row>
    <row r="1045" spans="1:8" x14ac:dyDescent="0.25">
      <c r="A1045" s="432">
        <v>1035</v>
      </c>
      <c r="B1045" s="466">
        <f t="shared" si="56"/>
        <v>99.62</v>
      </c>
      <c r="C1045" s="466">
        <f t="shared" si="56"/>
        <v>253.74</v>
      </c>
      <c r="D1045" s="466">
        <f t="shared" si="56"/>
        <v>181.74</v>
      </c>
      <c r="E1045" s="466">
        <f t="shared" si="56"/>
        <v>71.739999999999995</v>
      </c>
      <c r="F1045" s="466">
        <f t="shared" si="56"/>
        <v>69.989999999999995</v>
      </c>
      <c r="G1045" s="466">
        <f t="shared" si="54"/>
        <v>69.989999999999995</v>
      </c>
      <c r="H1045" s="466" t="str">
        <f t="shared" si="55"/>
        <v>Unlimited</v>
      </c>
    </row>
    <row r="1046" spans="1:8" x14ac:dyDescent="0.25">
      <c r="A1046" s="432">
        <v>1036</v>
      </c>
      <c r="B1046" s="466">
        <f t="shared" si="56"/>
        <v>99.71</v>
      </c>
      <c r="C1046" s="466">
        <f t="shared" si="56"/>
        <v>253.99</v>
      </c>
      <c r="D1046" s="466">
        <f t="shared" si="56"/>
        <v>181.99</v>
      </c>
      <c r="E1046" s="466">
        <f t="shared" si="56"/>
        <v>71.989999999999995</v>
      </c>
      <c r="F1046" s="466">
        <f t="shared" si="56"/>
        <v>69.989999999999995</v>
      </c>
      <c r="G1046" s="466">
        <f t="shared" si="54"/>
        <v>69.989999999999995</v>
      </c>
      <c r="H1046" s="466" t="str">
        <f t="shared" si="55"/>
        <v>Unlimited</v>
      </c>
    </row>
    <row r="1047" spans="1:8" x14ac:dyDescent="0.25">
      <c r="A1047" s="432">
        <v>1037</v>
      </c>
      <c r="B1047" s="466">
        <f t="shared" si="56"/>
        <v>99.8</v>
      </c>
      <c r="C1047" s="466">
        <f t="shared" si="56"/>
        <v>254.24</v>
      </c>
      <c r="D1047" s="466">
        <f t="shared" si="56"/>
        <v>182.24</v>
      </c>
      <c r="E1047" s="466">
        <f t="shared" si="56"/>
        <v>72.239999999999995</v>
      </c>
      <c r="F1047" s="466">
        <f t="shared" si="56"/>
        <v>69.989999999999995</v>
      </c>
      <c r="G1047" s="466">
        <f t="shared" si="54"/>
        <v>69.989999999999995</v>
      </c>
      <c r="H1047" s="466" t="str">
        <f t="shared" si="55"/>
        <v>Unlimited</v>
      </c>
    </row>
    <row r="1048" spans="1:8" x14ac:dyDescent="0.25">
      <c r="A1048" s="432">
        <v>1038</v>
      </c>
      <c r="B1048" s="466">
        <f t="shared" si="56"/>
        <v>99.89</v>
      </c>
      <c r="C1048" s="466">
        <f t="shared" si="56"/>
        <v>254.49</v>
      </c>
      <c r="D1048" s="466">
        <f t="shared" si="56"/>
        <v>182.49</v>
      </c>
      <c r="E1048" s="466">
        <f t="shared" si="56"/>
        <v>72.489999999999995</v>
      </c>
      <c r="F1048" s="466">
        <f t="shared" si="56"/>
        <v>69.989999999999995</v>
      </c>
      <c r="G1048" s="466">
        <f t="shared" si="54"/>
        <v>69.989999999999995</v>
      </c>
      <c r="H1048" s="466" t="str">
        <f t="shared" si="55"/>
        <v>Unlimited</v>
      </c>
    </row>
    <row r="1049" spans="1:8" x14ac:dyDescent="0.25">
      <c r="A1049" s="432">
        <v>1039</v>
      </c>
      <c r="B1049" s="466">
        <f t="shared" si="56"/>
        <v>99.98</v>
      </c>
      <c r="C1049" s="466">
        <f t="shared" si="56"/>
        <v>254.74</v>
      </c>
      <c r="D1049" s="466">
        <f t="shared" si="56"/>
        <v>182.74</v>
      </c>
      <c r="E1049" s="466">
        <f t="shared" si="56"/>
        <v>72.739999999999995</v>
      </c>
      <c r="F1049" s="466">
        <f t="shared" si="56"/>
        <v>69.989999999999995</v>
      </c>
      <c r="G1049" s="466">
        <f t="shared" si="54"/>
        <v>69.989999999999995</v>
      </c>
      <c r="H1049" s="466" t="str">
        <f t="shared" si="55"/>
        <v>Unlimited</v>
      </c>
    </row>
    <row r="1050" spans="1:8" x14ac:dyDescent="0.25">
      <c r="A1050" s="432">
        <v>1040</v>
      </c>
      <c r="B1050" s="466">
        <f t="shared" si="56"/>
        <v>100.07</v>
      </c>
      <c r="C1050" s="466">
        <f t="shared" si="56"/>
        <v>254.99</v>
      </c>
      <c r="D1050" s="466">
        <f t="shared" si="56"/>
        <v>182.99</v>
      </c>
      <c r="E1050" s="466">
        <f t="shared" si="56"/>
        <v>72.989999999999995</v>
      </c>
      <c r="F1050" s="466">
        <f t="shared" si="56"/>
        <v>69.989999999999995</v>
      </c>
      <c r="G1050" s="466">
        <f t="shared" si="54"/>
        <v>69.989999999999995</v>
      </c>
      <c r="H1050" s="466" t="str">
        <f t="shared" si="55"/>
        <v>Unlimited</v>
      </c>
    </row>
    <row r="1051" spans="1:8" x14ac:dyDescent="0.25">
      <c r="A1051" s="432">
        <v>1041</v>
      </c>
      <c r="B1051" s="466">
        <f t="shared" si="56"/>
        <v>100.16</v>
      </c>
      <c r="C1051" s="466">
        <f t="shared" si="56"/>
        <v>255.24</v>
      </c>
      <c r="D1051" s="466">
        <f t="shared" si="56"/>
        <v>183.24</v>
      </c>
      <c r="E1051" s="466">
        <f t="shared" si="56"/>
        <v>73.239999999999995</v>
      </c>
      <c r="F1051" s="466">
        <f t="shared" si="56"/>
        <v>69.989999999999995</v>
      </c>
      <c r="G1051" s="466">
        <f t="shared" si="54"/>
        <v>69.989999999999995</v>
      </c>
      <c r="H1051" s="466" t="str">
        <f t="shared" si="55"/>
        <v>Unlimited</v>
      </c>
    </row>
    <row r="1052" spans="1:8" x14ac:dyDescent="0.25">
      <c r="A1052" s="432">
        <v>1042</v>
      </c>
      <c r="B1052" s="466">
        <f t="shared" si="56"/>
        <v>100.25</v>
      </c>
      <c r="C1052" s="466">
        <f t="shared" si="56"/>
        <v>255.49</v>
      </c>
      <c r="D1052" s="466">
        <f t="shared" si="56"/>
        <v>183.49</v>
      </c>
      <c r="E1052" s="466">
        <f t="shared" si="56"/>
        <v>73.489999999999995</v>
      </c>
      <c r="F1052" s="466">
        <f t="shared" si="56"/>
        <v>69.989999999999995</v>
      </c>
      <c r="G1052" s="466">
        <f t="shared" si="54"/>
        <v>69.989999999999995</v>
      </c>
      <c r="H1052" s="466" t="str">
        <f t="shared" si="55"/>
        <v>Unlimited</v>
      </c>
    </row>
    <row r="1053" spans="1:8" x14ac:dyDescent="0.25">
      <c r="A1053" s="432">
        <v>1043</v>
      </c>
      <c r="B1053" s="466">
        <f t="shared" si="56"/>
        <v>100.34</v>
      </c>
      <c r="C1053" s="466">
        <f t="shared" si="56"/>
        <v>255.74</v>
      </c>
      <c r="D1053" s="466">
        <f t="shared" si="56"/>
        <v>183.74</v>
      </c>
      <c r="E1053" s="466">
        <f t="shared" si="56"/>
        <v>73.739999999999995</v>
      </c>
      <c r="F1053" s="466">
        <f t="shared" si="56"/>
        <v>69.989999999999995</v>
      </c>
      <c r="G1053" s="466">
        <f t="shared" si="54"/>
        <v>69.989999999999995</v>
      </c>
      <c r="H1053" s="466" t="str">
        <f t="shared" si="55"/>
        <v>Unlimited</v>
      </c>
    </row>
    <row r="1054" spans="1:8" x14ac:dyDescent="0.25">
      <c r="A1054" s="432">
        <v>1044</v>
      </c>
      <c r="B1054" s="466">
        <f t="shared" si="56"/>
        <v>100.43</v>
      </c>
      <c r="C1054" s="466">
        <f t="shared" si="56"/>
        <v>255.99</v>
      </c>
      <c r="D1054" s="466">
        <f t="shared" si="56"/>
        <v>183.99</v>
      </c>
      <c r="E1054" s="466">
        <f t="shared" si="56"/>
        <v>73.989999999999995</v>
      </c>
      <c r="F1054" s="466">
        <f t="shared" si="56"/>
        <v>69.989999999999995</v>
      </c>
      <c r="G1054" s="466">
        <f t="shared" si="54"/>
        <v>69.989999999999995</v>
      </c>
      <c r="H1054" s="466" t="str">
        <f t="shared" si="55"/>
        <v>Unlimited</v>
      </c>
    </row>
    <row r="1055" spans="1:8" x14ac:dyDescent="0.25">
      <c r="A1055" s="432">
        <v>1045</v>
      </c>
      <c r="B1055" s="466">
        <f t="shared" si="56"/>
        <v>100.52</v>
      </c>
      <c r="C1055" s="466">
        <f t="shared" si="56"/>
        <v>256.24</v>
      </c>
      <c r="D1055" s="466">
        <f t="shared" si="56"/>
        <v>184.24</v>
      </c>
      <c r="E1055" s="466">
        <f t="shared" si="56"/>
        <v>74.239999999999995</v>
      </c>
      <c r="F1055" s="466">
        <f t="shared" si="56"/>
        <v>69.989999999999995</v>
      </c>
      <c r="G1055" s="466">
        <f t="shared" si="54"/>
        <v>69.989999999999995</v>
      </c>
      <c r="H1055" s="466" t="str">
        <f t="shared" si="55"/>
        <v>Unlimited</v>
      </c>
    </row>
    <row r="1056" spans="1:8" x14ac:dyDescent="0.25">
      <c r="A1056" s="432">
        <v>1046</v>
      </c>
      <c r="B1056" s="466">
        <f t="shared" si="56"/>
        <v>100.61</v>
      </c>
      <c r="C1056" s="466">
        <f t="shared" si="56"/>
        <v>256.49</v>
      </c>
      <c r="D1056" s="466">
        <f t="shared" si="56"/>
        <v>184.49</v>
      </c>
      <c r="E1056" s="466">
        <f t="shared" si="56"/>
        <v>74.489999999999995</v>
      </c>
      <c r="F1056" s="466">
        <f t="shared" si="56"/>
        <v>69.989999999999995</v>
      </c>
      <c r="G1056" s="466">
        <f t="shared" si="54"/>
        <v>69.989999999999995</v>
      </c>
      <c r="H1056" s="466" t="str">
        <f t="shared" si="55"/>
        <v>Unlimited</v>
      </c>
    </row>
    <row r="1057" spans="1:8" x14ac:dyDescent="0.25">
      <c r="A1057" s="432">
        <v>1047</v>
      </c>
      <c r="B1057" s="466">
        <f t="shared" si="56"/>
        <v>100.7</v>
      </c>
      <c r="C1057" s="466">
        <f t="shared" si="56"/>
        <v>256.74</v>
      </c>
      <c r="D1057" s="466">
        <f t="shared" si="56"/>
        <v>184.74</v>
      </c>
      <c r="E1057" s="466">
        <f t="shared" si="56"/>
        <v>74.739999999999995</v>
      </c>
      <c r="F1057" s="466">
        <f t="shared" si="56"/>
        <v>69.989999999999995</v>
      </c>
      <c r="G1057" s="466">
        <f t="shared" si="54"/>
        <v>69.989999999999995</v>
      </c>
      <c r="H1057" s="466" t="str">
        <f t="shared" si="55"/>
        <v>Unlimited</v>
      </c>
    </row>
    <row r="1058" spans="1:8" x14ac:dyDescent="0.25">
      <c r="A1058" s="432">
        <v>1048</v>
      </c>
      <c r="B1058" s="466">
        <f t="shared" si="56"/>
        <v>100.79</v>
      </c>
      <c r="C1058" s="466">
        <f t="shared" si="56"/>
        <v>256.99</v>
      </c>
      <c r="D1058" s="466">
        <f t="shared" si="56"/>
        <v>184.99</v>
      </c>
      <c r="E1058" s="466">
        <f t="shared" si="56"/>
        <v>74.989999999999995</v>
      </c>
      <c r="F1058" s="466">
        <f t="shared" si="56"/>
        <v>69.989999999999995</v>
      </c>
      <c r="G1058" s="466">
        <f t="shared" si="54"/>
        <v>69.989999999999995</v>
      </c>
      <c r="H1058" s="466" t="str">
        <f t="shared" si="55"/>
        <v>Unlimited</v>
      </c>
    </row>
    <row r="1059" spans="1:8" x14ac:dyDescent="0.25">
      <c r="A1059" s="432">
        <v>1049</v>
      </c>
      <c r="B1059" s="466">
        <f t="shared" si="56"/>
        <v>100.88</v>
      </c>
      <c r="C1059" s="466">
        <f t="shared" si="56"/>
        <v>257.24</v>
      </c>
      <c r="D1059" s="466">
        <f t="shared" si="56"/>
        <v>185.24</v>
      </c>
      <c r="E1059" s="466">
        <f t="shared" si="56"/>
        <v>75.239999999999995</v>
      </c>
      <c r="F1059" s="466">
        <f t="shared" si="56"/>
        <v>69.989999999999995</v>
      </c>
      <c r="G1059" s="466">
        <f t="shared" si="54"/>
        <v>69.989999999999995</v>
      </c>
      <c r="H1059" s="466" t="str">
        <f t="shared" si="55"/>
        <v>Unlimited</v>
      </c>
    </row>
    <row r="1060" spans="1:8" x14ac:dyDescent="0.25">
      <c r="A1060" s="432">
        <v>1050</v>
      </c>
      <c r="B1060" s="466">
        <f t="shared" si="56"/>
        <v>100.97</v>
      </c>
      <c r="C1060" s="466">
        <f t="shared" si="56"/>
        <v>257.49</v>
      </c>
      <c r="D1060" s="466">
        <f t="shared" si="56"/>
        <v>185.49</v>
      </c>
      <c r="E1060" s="466">
        <f t="shared" si="56"/>
        <v>75.489999999999995</v>
      </c>
      <c r="F1060" s="466">
        <f t="shared" si="56"/>
        <v>69.989999999999995</v>
      </c>
      <c r="G1060" s="466">
        <f t="shared" si="54"/>
        <v>69.989999999999995</v>
      </c>
      <c r="H1060" s="466" t="str">
        <f t="shared" si="55"/>
        <v>Unlimited</v>
      </c>
    </row>
    <row r="1061" spans="1:8" x14ac:dyDescent="0.25">
      <c r="A1061" s="432">
        <v>1051</v>
      </c>
      <c r="B1061" s="466">
        <f t="shared" si="56"/>
        <v>101.06</v>
      </c>
      <c r="C1061" s="466">
        <f t="shared" si="56"/>
        <v>257.74</v>
      </c>
      <c r="D1061" s="466">
        <f t="shared" si="56"/>
        <v>185.74</v>
      </c>
      <c r="E1061" s="466">
        <f t="shared" si="56"/>
        <v>75.739999999999995</v>
      </c>
      <c r="F1061" s="466">
        <f t="shared" si="56"/>
        <v>69.989999999999995</v>
      </c>
      <c r="G1061" s="466">
        <f t="shared" si="54"/>
        <v>69.989999999999995</v>
      </c>
      <c r="H1061" s="466" t="str">
        <f t="shared" si="55"/>
        <v>Unlimited</v>
      </c>
    </row>
    <row r="1062" spans="1:8" x14ac:dyDescent="0.25">
      <c r="A1062" s="432">
        <v>1052</v>
      </c>
      <c r="B1062" s="466">
        <f t="shared" si="56"/>
        <v>101.15</v>
      </c>
      <c r="C1062" s="466">
        <f t="shared" si="56"/>
        <v>257.99</v>
      </c>
      <c r="D1062" s="466">
        <f t="shared" si="56"/>
        <v>185.99</v>
      </c>
      <c r="E1062" s="466">
        <f t="shared" si="56"/>
        <v>75.989999999999995</v>
      </c>
      <c r="F1062" s="466">
        <f t="shared" si="56"/>
        <v>69.989999999999995</v>
      </c>
      <c r="G1062" s="466">
        <f t="shared" si="54"/>
        <v>69.989999999999995</v>
      </c>
      <c r="H1062" s="466" t="str">
        <f t="shared" si="55"/>
        <v>Unlimited</v>
      </c>
    </row>
    <row r="1063" spans="1:8" x14ac:dyDescent="0.25">
      <c r="A1063" s="432">
        <v>1053</v>
      </c>
      <c r="B1063" s="466">
        <f t="shared" si="56"/>
        <v>101.24</v>
      </c>
      <c r="C1063" s="466">
        <f t="shared" si="56"/>
        <v>258.24</v>
      </c>
      <c r="D1063" s="466">
        <f t="shared" si="56"/>
        <v>186.24</v>
      </c>
      <c r="E1063" s="466">
        <f t="shared" si="56"/>
        <v>76.239999999999995</v>
      </c>
      <c r="F1063" s="466">
        <f t="shared" si="56"/>
        <v>69.989999999999995</v>
      </c>
      <c r="G1063" s="466">
        <f t="shared" si="54"/>
        <v>69.989999999999995</v>
      </c>
      <c r="H1063" s="466" t="str">
        <f t="shared" si="55"/>
        <v>Unlimited</v>
      </c>
    </row>
    <row r="1064" spans="1:8" x14ac:dyDescent="0.25">
      <c r="A1064" s="432">
        <v>1054</v>
      </c>
      <c r="B1064" s="466">
        <f t="shared" si="56"/>
        <v>101.33</v>
      </c>
      <c r="C1064" s="466">
        <f t="shared" si="56"/>
        <v>258.49</v>
      </c>
      <c r="D1064" s="466">
        <f t="shared" si="56"/>
        <v>186.49</v>
      </c>
      <c r="E1064" s="466">
        <f t="shared" si="56"/>
        <v>76.489999999999995</v>
      </c>
      <c r="F1064" s="466">
        <f t="shared" si="56"/>
        <v>69.989999999999995</v>
      </c>
      <c r="G1064" s="466">
        <f t="shared" si="54"/>
        <v>69.989999999999995</v>
      </c>
      <c r="H1064" s="466" t="str">
        <f t="shared" si="55"/>
        <v>Unlimited</v>
      </c>
    </row>
    <row r="1065" spans="1:8" x14ac:dyDescent="0.25">
      <c r="A1065" s="432">
        <v>1055</v>
      </c>
      <c r="B1065" s="466">
        <f t="shared" si="56"/>
        <v>101.42</v>
      </c>
      <c r="C1065" s="466">
        <f t="shared" si="56"/>
        <v>258.74</v>
      </c>
      <c r="D1065" s="466">
        <f t="shared" si="56"/>
        <v>186.74</v>
      </c>
      <c r="E1065" s="466">
        <f t="shared" si="56"/>
        <v>76.739999999999995</v>
      </c>
      <c r="F1065" s="466">
        <f t="shared" si="56"/>
        <v>69.989999999999995</v>
      </c>
      <c r="G1065" s="466">
        <f t="shared" si="54"/>
        <v>69.989999999999995</v>
      </c>
      <c r="H1065" s="466" t="str">
        <f t="shared" si="55"/>
        <v>Unlimited</v>
      </c>
    </row>
    <row r="1066" spans="1:8" x14ac:dyDescent="0.25">
      <c r="A1066" s="432">
        <v>1056</v>
      </c>
      <c r="B1066" s="466">
        <f t="shared" si="56"/>
        <v>101.51</v>
      </c>
      <c r="C1066" s="466">
        <f t="shared" si="56"/>
        <v>258.99</v>
      </c>
      <c r="D1066" s="466">
        <f t="shared" si="56"/>
        <v>186.99</v>
      </c>
      <c r="E1066" s="466">
        <f t="shared" si="56"/>
        <v>76.989999999999995</v>
      </c>
      <c r="F1066" s="466">
        <f t="shared" si="56"/>
        <v>69.989999999999995</v>
      </c>
      <c r="G1066" s="466">
        <f t="shared" si="54"/>
        <v>69.989999999999995</v>
      </c>
      <c r="H1066" s="466" t="str">
        <f t="shared" si="55"/>
        <v>Unlimited</v>
      </c>
    </row>
    <row r="1067" spans="1:8" x14ac:dyDescent="0.25">
      <c r="A1067" s="432">
        <v>1057</v>
      </c>
      <c r="B1067" s="466">
        <f t="shared" si="56"/>
        <v>101.6</v>
      </c>
      <c r="C1067" s="466">
        <f t="shared" si="56"/>
        <v>259.24</v>
      </c>
      <c r="D1067" s="466">
        <f t="shared" si="56"/>
        <v>187.24</v>
      </c>
      <c r="E1067" s="466">
        <f t="shared" si="56"/>
        <v>77.239999999999995</v>
      </c>
      <c r="F1067" s="466">
        <f t="shared" si="56"/>
        <v>69.989999999999995</v>
      </c>
      <c r="G1067" s="466">
        <f t="shared" si="54"/>
        <v>69.989999999999995</v>
      </c>
      <c r="H1067" s="466" t="str">
        <f t="shared" si="55"/>
        <v>Unlimited</v>
      </c>
    </row>
    <row r="1068" spans="1:8" x14ac:dyDescent="0.25">
      <c r="A1068" s="432">
        <v>1058</v>
      </c>
      <c r="B1068" s="466">
        <f t="shared" si="56"/>
        <v>101.69</v>
      </c>
      <c r="C1068" s="466">
        <f t="shared" si="56"/>
        <v>259.49</v>
      </c>
      <c r="D1068" s="466">
        <f t="shared" si="56"/>
        <v>187.49</v>
      </c>
      <c r="E1068" s="466">
        <f t="shared" si="56"/>
        <v>77.489999999999995</v>
      </c>
      <c r="F1068" s="466">
        <f t="shared" si="56"/>
        <v>69.989999999999995</v>
      </c>
      <c r="G1068" s="466">
        <f t="shared" si="54"/>
        <v>69.989999999999995</v>
      </c>
      <c r="H1068" s="466" t="str">
        <f t="shared" si="55"/>
        <v>Unlimited</v>
      </c>
    </row>
    <row r="1069" spans="1:8" x14ac:dyDescent="0.25">
      <c r="A1069" s="432">
        <v>1059</v>
      </c>
      <c r="B1069" s="466">
        <f t="shared" si="56"/>
        <v>101.78</v>
      </c>
      <c r="C1069" s="466">
        <f t="shared" si="56"/>
        <v>259.74</v>
      </c>
      <c r="D1069" s="466">
        <f t="shared" si="56"/>
        <v>187.74</v>
      </c>
      <c r="E1069" s="466">
        <f t="shared" si="56"/>
        <v>77.739999999999995</v>
      </c>
      <c r="F1069" s="466">
        <f t="shared" si="56"/>
        <v>69.989999999999995</v>
      </c>
      <c r="G1069" s="466">
        <f t="shared" si="54"/>
        <v>69.989999999999995</v>
      </c>
      <c r="H1069" s="466" t="str">
        <f t="shared" si="55"/>
        <v>Unlimited</v>
      </c>
    </row>
    <row r="1070" spans="1:8" x14ac:dyDescent="0.25">
      <c r="A1070" s="432">
        <v>1060</v>
      </c>
      <c r="B1070" s="466">
        <f t="shared" si="56"/>
        <v>101.87</v>
      </c>
      <c r="C1070" s="466">
        <f t="shared" si="56"/>
        <v>259.99</v>
      </c>
      <c r="D1070" s="466">
        <f t="shared" si="56"/>
        <v>187.99</v>
      </c>
      <c r="E1070" s="466">
        <f t="shared" si="56"/>
        <v>77.989999999999995</v>
      </c>
      <c r="F1070" s="466">
        <f t="shared" si="56"/>
        <v>69.989999999999995</v>
      </c>
      <c r="G1070" s="466">
        <f t="shared" si="54"/>
        <v>69.989999999999995</v>
      </c>
      <c r="H1070" s="466" t="str">
        <f t="shared" si="55"/>
        <v>Unlimited</v>
      </c>
    </row>
    <row r="1071" spans="1:8" x14ac:dyDescent="0.25">
      <c r="A1071" s="432">
        <v>1061</v>
      </c>
      <c r="B1071" s="466">
        <f t="shared" si="56"/>
        <v>101.96</v>
      </c>
      <c r="C1071" s="466">
        <f t="shared" si="56"/>
        <v>260.24</v>
      </c>
      <c r="D1071" s="466">
        <f t="shared" si="56"/>
        <v>188.24</v>
      </c>
      <c r="E1071" s="466">
        <f t="shared" si="56"/>
        <v>78.239999999999995</v>
      </c>
      <c r="F1071" s="466">
        <f t="shared" si="56"/>
        <v>69.989999999999995</v>
      </c>
      <c r="G1071" s="466">
        <f t="shared" si="54"/>
        <v>69.989999999999995</v>
      </c>
      <c r="H1071" s="466" t="str">
        <f t="shared" si="55"/>
        <v>Unlimited</v>
      </c>
    </row>
    <row r="1072" spans="1:8" x14ac:dyDescent="0.25">
      <c r="A1072" s="432">
        <v>1062</v>
      </c>
      <c r="B1072" s="466">
        <f t="shared" si="56"/>
        <v>102.05</v>
      </c>
      <c r="C1072" s="466">
        <f t="shared" si="56"/>
        <v>260.49</v>
      </c>
      <c r="D1072" s="466">
        <f t="shared" si="56"/>
        <v>188.49</v>
      </c>
      <c r="E1072" s="466">
        <f t="shared" si="56"/>
        <v>78.489999999999995</v>
      </c>
      <c r="F1072" s="466">
        <f t="shared" si="56"/>
        <v>69.989999999999995</v>
      </c>
      <c r="G1072" s="466">
        <f t="shared" si="54"/>
        <v>69.989999999999995</v>
      </c>
      <c r="H1072" s="466" t="str">
        <f t="shared" si="55"/>
        <v>Unlimited</v>
      </c>
    </row>
    <row r="1073" spans="1:8" x14ac:dyDescent="0.25">
      <c r="A1073" s="432">
        <v>1063</v>
      </c>
      <c r="B1073" s="466">
        <f t="shared" si="56"/>
        <v>102.14</v>
      </c>
      <c r="C1073" s="466">
        <f t="shared" si="56"/>
        <v>260.74</v>
      </c>
      <c r="D1073" s="466">
        <f t="shared" si="56"/>
        <v>188.74</v>
      </c>
      <c r="E1073" s="466">
        <f t="shared" si="56"/>
        <v>78.739999999999995</v>
      </c>
      <c r="F1073" s="466">
        <f t="shared" si="56"/>
        <v>69.989999999999995</v>
      </c>
      <c r="G1073" s="466">
        <f t="shared" si="54"/>
        <v>69.989999999999995</v>
      </c>
      <c r="H1073" s="466" t="str">
        <f t="shared" si="55"/>
        <v>Unlimited</v>
      </c>
    </row>
    <row r="1074" spans="1:8" x14ac:dyDescent="0.25">
      <c r="A1074" s="432">
        <v>1064</v>
      </c>
      <c r="B1074" s="466">
        <f t="shared" si="56"/>
        <v>102.23</v>
      </c>
      <c r="C1074" s="466">
        <f t="shared" si="56"/>
        <v>260.99</v>
      </c>
      <c r="D1074" s="466">
        <f t="shared" si="56"/>
        <v>188.99</v>
      </c>
      <c r="E1074" s="466">
        <f t="shared" si="56"/>
        <v>78.989999999999995</v>
      </c>
      <c r="F1074" s="466">
        <f t="shared" si="56"/>
        <v>69.989999999999995</v>
      </c>
      <c r="G1074" s="466">
        <f t="shared" si="54"/>
        <v>69.989999999999995</v>
      </c>
      <c r="H1074" s="466" t="str">
        <f t="shared" si="55"/>
        <v>Unlimited</v>
      </c>
    </row>
    <row r="1075" spans="1:8" x14ac:dyDescent="0.25">
      <c r="A1075" s="432">
        <v>1065</v>
      </c>
      <c r="B1075" s="466">
        <f t="shared" si="56"/>
        <v>102.32</v>
      </c>
      <c r="C1075" s="466">
        <f t="shared" si="56"/>
        <v>261.24</v>
      </c>
      <c r="D1075" s="466">
        <f t="shared" si="56"/>
        <v>189.24</v>
      </c>
      <c r="E1075" s="466">
        <f t="shared" si="56"/>
        <v>79.239999999999995</v>
      </c>
      <c r="F1075" s="466">
        <f t="shared" si="56"/>
        <v>69.989999999999995</v>
      </c>
      <c r="G1075" s="466">
        <f t="shared" si="54"/>
        <v>69.989999999999995</v>
      </c>
      <c r="H1075" s="466" t="str">
        <f t="shared" si="55"/>
        <v>Unlimited</v>
      </c>
    </row>
    <row r="1076" spans="1:8" x14ac:dyDescent="0.25">
      <c r="A1076" s="432">
        <v>1066</v>
      </c>
      <c r="B1076" s="466">
        <f t="shared" si="56"/>
        <v>102.41</v>
      </c>
      <c r="C1076" s="466">
        <f t="shared" si="56"/>
        <v>261.49</v>
      </c>
      <c r="D1076" s="466">
        <f t="shared" si="56"/>
        <v>189.49</v>
      </c>
      <c r="E1076" s="466">
        <f t="shared" si="56"/>
        <v>79.489999999999995</v>
      </c>
      <c r="F1076" s="466">
        <f t="shared" si="56"/>
        <v>69.989999999999995</v>
      </c>
      <c r="G1076" s="466">
        <f t="shared" si="54"/>
        <v>69.989999999999995</v>
      </c>
      <c r="H1076" s="466" t="str">
        <f t="shared" si="55"/>
        <v>Unlimited</v>
      </c>
    </row>
    <row r="1077" spans="1:8" x14ac:dyDescent="0.25">
      <c r="A1077" s="432">
        <v>1067</v>
      </c>
      <c r="B1077" s="466">
        <f t="shared" si="56"/>
        <v>102.5</v>
      </c>
      <c r="C1077" s="466">
        <f t="shared" si="56"/>
        <v>261.74</v>
      </c>
      <c r="D1077" s="466">
        <f t="shared" si="56"/>
        <v>189.74</v>
      </c>
      <c r="E1077" s="466">
        <f t="shared" si="56"/>
        <v>79.739999999999995</v>
      </c>
      <c r="F1077" s="466">
        <f t="shared" si="56"/>
        <v>69.989999999999995</v>
      </c>
      <c r="G1077" s="466">
        <f t="shared" si="54"/>
        <v>69.989999999999995</v>
      </c>
      <c r="H1077" s="466" t="str">
        <f t="shared" si="55"/>
        <v>Unlimited</v>
      </c>
    </row>
    <row r="1078" spans="1:8" x14ac:dyDescent="0.25">
      <c r="A1078" s="432">
        <v>1068</v>
      </c>
      <c r="B1078" s="466">
        <f t="shared" si="56"/>
        <v>102.59</v>
      </c>
      <c r="C1078" s="466">
        <f t="shared" si="56"/>
        <v>261.99</v>
      </c>
      <c r="D1078" s="466">
        <f t="shared" si="56"/>
        <v>189.99</v>
      </c>
      <c r="E1078" s="466">
        <f t="shared" si="56"/>
        <v>79.989999999999995</v>
      </c>
      <c r="F1078" s="466">
        <f t="shared" si="56"/>
        <v>69.989999999999995</v>
      </c>
      <c r="G1078" s="466">
        <f t="shared" si="54"/>
        <v>69.989999999999995</v>
      </c>
      <c r="H1078" s="466" t="str">
        <f t="shared" si="55"/>
        <v>Unlimited</v>
      </c>
    </row>
    <row r="1079" spans="1:8" x14ac:dyDescent="0.25">
      <c r="A1079" s="432">
        <v>1069</v>
      </c>
      <c r="B1079" s="466">
        <f t="shared" si="56"/>
        <v>102.68</v>
      </c>
      <c r="C1079" s="466">
        <f t="shared" si="56"/>
        <v>262.24</v>
      </c>
      <c r="D1079" s="466">
        <f t="shared" si="56"/>
        <v>190.24</v>
      </c>
      <c r="E1079" s="466">
        <f t="shared" si="56"/>
        <v>80.239999999999995</v>
      </c>
      <c r="F1079" s="466">
        <f t="shared" si="56"/>
        <v>69.989999999999995</v>
      </c>
      <c r="G1079" s="466">
        <f t="shared" si="54"/>
        <v>69.989999999999995</v>
      </c>
      <c r="H1079" s="466" t="str">
        <f t="shared" si="55"/>
        <v>Unlimited</v>
      </c>
    </row>
    <row r="1080" spans="1:8" x14ac:dyDescent="0.25">
      <c r="A1080" s="432">
        <v>1070</v>
      </c>
      <c r="B1080" s="466">
        <f t="shared" si="56"/>
        <v>102.77</v>
      </c>
      <c r="C1080" s="466">
        <f t="shared" si="56"/>
        <v>262.49</v>
      </c>
      <c r="D1080" s="466">
        <f t="shared" si="56"/>
        <v>190.49</v>
      </c>
      <c r="E1080" s="466">
        <f t="shared" si="56"/>
        <v>80.489999999999995</v>
      </c>
      <c r="F1080" s="466">
        <f t="shared" si="56"/>
        <v>69.989999999999995</v>
      </c>
      <c r="G1080" s="466">
        <f t="shared" si="54"/>
        <v>69.989999999999995</v>
      </c>
      <c r="H1080" s="466" t="str">
        <f t="shared" si="55"/>
        <v>Unlimited</v>
      </c>
    </row>
    <row r="1081" spans="1:8" x14ac:dyDescent="0.25">
      <c r="A1081" s="432">
        <v>1071</v>
      </c>
      <c r="B1081" s="466">
        <f t="shared" si="56"/>
        <v>102.86</v>
      </c>
      <c r="C1081" s="466">
        <f t="shared" si="56"/>
        <v>262.74</v>
      </c>
      <c r="D1081" s="466">
        <f t="shared" si="56"/>
        <v>190.74</v>
      </c>
      <c r="E1081" s="466">
        <f t="shared" si="56"/>
        <v>80.739999999999995</v>
      </c>
      <c r="F1081" s="466">
        <f t="shared" si="56"/>
        <v>69.989999999999995</v>
      </c>
      <c r="G1081" s="466">
        <f t="shared" si="54"/>
        <v>69.989999999999995</v>
      </c>
      <c r="H1081" s="466" t="str">
        <f t="shared" si="55"/>
        <v>Unlimited</v>
      </c>
    </row>
    <row r="1082" spans="1:8" x14ac:dyDescent="0.25">
      <c r="A1082" s="432">
        <v>1072</v>
      </c>
      <c r="B1082" s="466">
        <f t="shared" si="56"/>
        <v>102.95</v>
      </c>
      <c r="C1082" s="466">
        <f t="shared" si="56"/>
        <v>262.99</v>
      </c>
      <c r="D1082" s="466">
        <f t="shared" si="56"/>
        <v>190.99</v>
      </c>
      <c r="E1082" s="466">
        <f t="shared" si="56"/>
        <v>80.989999999999995</v>
      </c>
      <c r="F1082" s="466">
        <f t="shared" si="56"/>
        <v>69.989999999999995</v>
      </c>
      <c r="G1082" s="466">
        <f t="shared" si="54"/>
        <v>69.989999999999995</v>
      </c>
      <c r="H1082" s="466" t="str">
        <f t="shared" si="55"/>
        <v>Unlimited</v>
      </c>
    </row>
    <row r="1083" spans="1:8" x14ac:dyDescent="0.25">
      <c r="A1083" s="432">
        <v>1073</v>
      </c>
      <c r="B1083" s="466">
        <f t="shared" si="56"/>
        <v>103.04</v>
      </c>
      <c r="C1083" s="466">
        <f t="shared" si="56"/>
        <v>263.24</v>
      </c>
      <c r="D1083" s="466">
        <f t="shared" si="56"/>
        <v>191.24</v>
      </c>
      <c r="E1083" s="466">
        <f t="shared" si="56"/>
        <v>81.239999999999995</v>
      </c>
      <c r="F1083" s="466">
        <f t="shared" si="56"/>
        <v>69.989999999999995</v>
      </c>
      <c r="G1083" s="466">
        <f t="shared" si="54"/>
        <v>69.989999999999995</v>
      </c>
      <c r="H1083" s="466" t="str">
        <f t="shared" si="55"/>
        <v>Unlimited</v>
      </c>
    </row>
    <row r="1084" spans="1:8" x14ac:dyDescent="0.25">
      <c r="A1084" s="432">
        <v>1074</v>
      </c>
      <c r="B1084" s="466">
        <f t="shared" si="56"/>
        <v>103.13</v>
      </c>
      <c r="C1084" s="466">
        <f t="shared" si="56"/>
        <v>263.49</v>
      </c>
      <c r="D1084" s="466">
        <f t="shared" si="56"/>
        <v>191.49</v>
      </c>
      <c r="E1084" s="466">
        <f t="shared" si="56"/>
        <v>81.489999999999995</v>
      </c>
      <c r="F1084" s="466">
        <f t="shared" si="56"/>
        <v>69.989999999999995</v>
      </c>
      <c r="G1084" s="466">
        <f t="shared" si="54"/>
        <v>69.989999999999995</v>
      </c>
      <c r="H1084" s="466" t="str">
        <f t="shared" si="55"/>
        <v>Unlimited</v>
      </c>
    </row>
    <row r="1085" spans="1:8" x14ac:dyDescent="0.25">
      <c r="A1085" s="432">
        <v>1075</v>
      </c>
      <c r="B1085" s="466">
        <f t="shared" si="56"/>
        <v>103.22</v>
      </c>
      <c r="C1085" s="466">
        <f t="shared" si="56"/>
        <v>263.74</v>
      </c>
      <c r="D1085" s="466">
        <f t="shared" si="56"/>
        <v>191.74</v>
      </c>
      <c r="E1085" s="466">
        <f t="shared" si="56"/>
        <v>81.739999999999995</v>
      </c>
      <c r="F1085" s="466">
        <f t="shared" si="56"/>
        <v>69.989999999999995</v>
      </c>
      <c r="G1085" s="466">
        <f t="shared" si="54"/>
        <v>69.989999999999995</v>
      </c>
      <c r="H1085" s="466" t="str">
        <f t="shared" si="55"/>
        <v>Unlimited</v>
      </c>
    </row>
    <row r="1086" spans="1:8" x14ac:dyDescent="0.25">
      <c r="A1086" s="432">
        <v>1076</v>
      </c>
      <c r="B1086" s="466">
        <f t="shared" si="56"/>
        <v>103.31</v>
      </c>
      <c r="C1086" s="466">
        <f t="shared" si="56"/>
        <v>263.99</v>
      </c>
      <c r="D1086" s="466">
        <f t="shared" si="56"/>
        <v>191.99</v>
      </c>
      <c r="E1086" s="466">
        <f t="shared" si="56"/>
        <v>81.99</v>
      </c>
      <c r="F1086" s="466">
        <f t="shared" si="56"/>
        <v>69.989999999999995</v>
      </c>
      <c r="G1086" s="466">
        <f t="shared" si="54"/>
        <v>69.989999999999995</v>
      </c>
      <c r="H1086" s="466" t="str">
        <f t="shared" si="55"/>
        <v>Unlimited</v>
      </c>
    </row>
    <row r="1087" spans="1:8" x14ac:dyDescent="0.25">
      <c r="A1087" s="432">
        <v>1077</v>
      </c>
      <c r="B1087" s="466">
        <f t="shared" si="56"/>
        <v>103.4</v>
      </c>
      <c r="C1087" s="466">
        <f t="shared" si="56"/>
        <v>264.24</v>
      </c>
      <c r="D1087" s="466">
        <f t="shared" si="56"/>
        <v>192.24</v>
      </c>
      <c r="E1087" s="466">
        <f t="shared" si="56"/>
        <v>82.24</v>
      </c>
      <c r="F1087" s="466">
        <f t="shared" si="56"/>
        <v>69.989999999999995</v>
      </c>
      <c r="G1087" s="466">
        <f t="shared" si="54"/>
        <v>69.989999999999995</v>
      </c>
      <c r="H1087" s="466" t="str">
        <f t="shared" si="55"/>
        <v>Unlimited</v>
      </c>
    </row>
    <row r="1088" spans="1:8" x14ac:dyDescent="0.25">
      <c r="A1088" s="432">
        <v>1078</v>
      </c>
      <c r="B1088" s="466">
        <f t="shared" si="56"/>
        <v>103.49</v>
      </c>
      <c r="C1088" s="466">
        <f t="shared" si="56"/>
        <v>264.49</v>
      </c>
      <c r="D1088" s="466">
        <f t="shared" si="56"/>
        <v>192.49</v>
      </c>
      <c r="E1088" s="466">
        <f t="shared" si="56"/>
        <v>82.49</v>
      </c>
      <c r="F1088" s="466">
        <f t="shared" si="56"/>
        <v>69.989999999999995</v>
      </c>
      <c r="G1088" s="466">
        <f t="shared" si="54"/>
        <v>69.989999999999995</v>
      </c>
      <c r="H1088" s="466" t="str">
        <f t="shared" si="55"/>
        <v>Unlimited</v>
      </c>
    </row>
    <row r="1089" spans="1:8" x14ac:dyDescent="0.25">
      <c r="A1089" s="432">
        <v>1079</v>
      </c>
      <c r="B1089" s="466">
        <f t="shared" si="56"/>
        <v>103.58</v>
      </c>
      <c r="C1089" s="466">
        <f t="shared" si="56"/>
        <v>264.74</v>
      </c>
      <c r="D1089" s="466">
        <f t="shared" si="56"/>
        <v>192.74</v>
      </c>
      <c r="E1089" s="466">
        <f t="shared" si="56"/>
        <v>82.74</v>
      </c>
      <c r="F1089" s="466">
        <f t="shared" si="56"/>
        <v>69.989999999999995</v>
      </c>
      <c r="G1089" s="466">
        <f t="shared" si="54"/>
        <v>69.989999999999995</v>
      </c>
      <c r="H1089" s="466" t="str">
        <f t="shared" si="55"/>
        <v>Unlimited</v>
      </c>
    </row>
    <row r="1090" spans="1:8" x14ac:dyDescent="0.25">
      <c r="A1090" s="432">
        <v>1080</v>
      </c>
      <c r="B1090" s="466">
        <f t="shared" si="56"/>
        <v>103.67</v>
      </c>
      <c r="C1090" s="466">
        <f t="shared" si="56"/>
        <v>264.99</v>
      </c>
      <c r="D1090" s="466">
        <f t="shared" si="56"/>
        <v>192.99</v>
      </c>
      <c r="E1090" s="466">
        <f t="shared" si="56"/>
        <v>82.99</v>
      </c>
      <c r="F1090" s="466">
        <f t="shared" si="56"/>
        <v>69.989999999999995</v>
      </c>
      <c r="G1090" s="466">
        <f t="shared" si="54"/>
        <v>69.989999999999995</v>
      </c>
      <c r="H1090" s="466" t="str">
        <f t="shared" si="55"/>
        <v>Unlimited</v>
      </c>
    </row>
    <row r="1091" spans="1:8" x14ac:dyDescent="0.25">
      <c r="A1091" s="432">
        <v>1081</v>
      </c>
      <c r="B1091" s="466">
        <f t="shared" si="56"/>
        <v>103.76</v>
      </c>
      <c r="C1091" s="466">
        <f t="shared" si="56"/>
        <v>265.24</v>
      </c>
      <c r="D1091" s="466">
        <f t="shared" si="56"/>
        <v>193.24</v>
      </c>
      <c r="E1091" s="466">
        <f t="shared" si="56"/>
        <v>83.24</v>
      </c>
      <c r="F1091" s="466">
        <f t="shared" si="56"/>
        <v>69.989999999999995</v>
      </c>
      <c r="G1091" s="466">
        <f t="shared" si="54"/>
        <v>69.989999999999995</v>
      </c>
      <c r="H1091" s="466" t="str">
        <f t="shared" si="55"/>
        <v>Unlimited</v>
      </c>
    </row>
    <row r="1092" spans="1:8" x14ac:dyDescent="0.25">
      <c r="A1092" s="432">
        <v>1082</v>
      </c>
      <c r="B1092" s="466">
        <f t="shared" si="56"/>
        <v>103.85</v>
      </c>
      <c r="C1092" s="466">
        <f t="shared" si="56"/>
        <v>265.49</v>
      </c>
      <c r="D1092" s="466">
        <f t="shared" si="56"/>
        <v>193.49</v>
      </c>
      <c r="E1092" s="466">
        <f t="shared" si="56"/>
        <v>83.49</v>
      </c>
      <c r="F1092" s="466">
        <f t="shared" si="56"/>
        <v>69.989999999999995</v>
      </c>
      <c r="G1092" s="466">
        <f t="shared" si="54"/>
        <v>69.989999999999995</v>
      </c>
      <c r="H1092" s="466" t="str">
        <f t="shared" si="55"/>
        <v>Unlimited</v>
      </c>
    </row>
    <row r="1093" spans="1:8" x14ac:dyDescent="0.25">
      <c r="A1093" s="432">
        <v>1083</v>
      </c>
      <c r="B1093" s="466">
        <f t="shared" si="56"/>
        <v>103.94</v>
      </c>
      <c r="C1093" s="466">
        <f t="shared" si="56"/>
        <v>265.74</v>
      </c>
      <c r="D1093" s="466">
        <f t="shared" si="56"/>
        <v>193.74</v>
      </c>
      <c r="E1093" s="466">
        <f t="shared" si="56"/>
        <v>83.74</v>
      </c>
      <c r="F1093" s="466">
        <f t="shared" si="56"/>
        <v>69.989999999999995</v>
      </c>
      <c r="G1093" s="466">
        <f t="shared" si="54"/>
        <v>69.989999999999995</v>
      </c>
      <c r="H1093" s="466" t="str">
        <f t="shared" si="55"/>
        <v>Unlimited</v>
      </c>
    </row>
    <row r="1094" spans="1:8" x14ac:dyDescent="0.25">
      <c r="A1094" s="432">
        <v>1084</v>
      </c>
      <c r="B1094" s="466">
        <f t="shared" si="56"/>
        <v>104.03</v>
      </c>
      <c r="C1094" s="466">
        <f t="shared" si="56"/>
        <v>265.99</v>
      </c>
      <c r="D1094" s="466">
        <f t="shared" si="56"/>
        <v>193.99</v>
      </c>
      <c r="E1094" s="466">
        <f t="shared" si="56"/>
        <v>83.99</v>
      </c>
      <c r="F1094" s="466">
        <f t="shared" si="56"/>
        <v>69.989999999999995</v>
      </c>
      <c r="G1094" s="466">
        <f t="shared" si="54"/>
        <v>69.989999999999995</v>
      </c>
      <c r="H1094" s="466" t="str">
        <f t="shared" si="55"/>
        <v>Unlimited</v>
      </c>
    </row>
    <row r="1095" spans="1:8" x14ac:dyDescent="0.25">
      <c r="A1095" s="432">
        <v>1085</v>
      </c>
      <c r="B1095" s="466">
        <f t="shared" ref="B1095:F1145" si="57">ROUND(B$6+IF($A1095&gt;B$2,($A1095-B$2)*B$7,0),2)</f>
        <v>104.12</v>
      </c>
      <c r="C1095" s="466">
        <f t="shared" si="57"/>
        <v>266.24</v>
      </c>
      <c r="D1095" s="466">
        <f t="shared" si="57"/>
        <v>194.24</v>
      </c>
      <c r="E1095" s="466">
        <f t="shared" si="57"/>
        <v>84.24</v>
      </c>
      <c r="F1095" s="466">
        <f t="shared" si="57"/>
        <v>69.989999999999995</v>
      </c>
      <c r="G1095" s="466">
        <f t="shared" si="54"/>
        <v>69.989999999999995</v>
      </c>
      <c r="H1095" s="466" t="str">
        <f t="shared" si="55"/>
        <v>Unlimited</v>
      </c>
    </row>
    <row r="1096" spans="1:8" x14ac:dyDescent="0.25">
      <c r="A1096" s="432">
        <v>1086</v>
      </c>
      <c r="B1096" s="466">
        <f t="shared" si="57"/>
        <v>104.21</v>
      </c>
      <c r="C1096" s="466">
        <f t="shared" si="57"/>
        <v>266.49</v>
      </c>
      <c r="D1096" s="466">
        <f t="shared" si="57"/>
        <v>194.49</v>
      </c>
      <c r="E1096" s="466">
        <f t="shared" si="57"/>
        <v>84.49</v>
      </c>
      <c r="F1096" s="466">
        <f t="shared" si="57"/>
        <v>69.989999999999995</v>
      </c>
      <c r="G1096" s="466">
        <f t="shared" si="54"/>
        <v>69.989999999999995</v>
      </c>
      <c r="H1096" s="466" t="str">
        <f t="shared" si="55"/>
        <v>Unlimited</v>
      </c>
    </row>
    <row r="1097" spans="1:8" x14ac:dyDescent="0.25">
      <c r="A1097" s="432">
        <v>1087</v>
      </c>
      <c r="B1097" s="466">
        <f t="shared" si="57"/>
        <v>104.3</v>
      </c>
      <c r="C1097" s="466">
        <f t="shared" si="57"/>
        <v>266.74</v>
      </c>
      <c r="D1097" s="466">
        <f t="shared" si="57"/>
        <v>194.74</v>
      </c>
      <c r="E1097" s="466">
        <f t="shared" si="57"/>
        <v>84.74</v>
      </c>
      <c r="F1097" s="466">
        <f t="shared" si="57"/>
        <v>69.989999999999995</v>
      </c>
      <c r="G1097" s="466">
        <f t="shared" si="54"/>
        <v>69.989999999999995</v>
      </c>
      <c r="H1097" s="466" t="str">
        <f t="shared" si="55"/>
        <v>Unlimited</v>
      </c>
    </row>
    <row r="1098" spans="1:8" x14ac:dyDescent="0.25">
      <c r="A1098" s="432">
        <v>1088</v>
      </c>
      <c r="B1098" s="466">
        <f t="shared" si="57"/>
        <v>104.39</v>
      </c>
      <c r="C1098" s="466">
        <f t="shared" si="57"/>
        <v>266.99</v>
      </c>
      <c r="D1098" s="466">
        <f t="shared" si="57"/>
        <v>194.99</v>
      </c>
      <c r="E1098" s="466">
        <f t="shared" si="57"/>
        <v>84.99</v>
      </c>
      <c r="F1098" s="466">
        <f t="shared" si="57"/>
        <v>69.989999999999995</v>
      </c>
      <c r="G1098" s="466">
        <f t="shared" si="54"/>
        <v>69.989999999999995</v>
      </c>
      <c r="H1098" s="466" t="str">
        <f t="shared" si="55"/>
        <v>Unlimited</v>
      </c>
    </row>
    <row r="1099" spans="1:8" x14ac:dyDescent="0.25">
      <c r="A1099" s="432">
        <v>1089</v>
      </c>
      <c r="B1099" s="466">
        <f t="shared" si="57"/>
        <v>104.48</v>
      </c>
      <c r="C1099" s="466">
        <f t="shared" si="57"/>
        <v>267.24</v>
      </c>
      <c r="D1099" s="466">
        <f t="shared" si="57"/>
        <v>195.24</v>
      </c>
      <c r="E1099" s="466">
        <f t="shared" si="57"/>
        <v>85.24</v>
      </c>
      <c r="F1099" s="466">
        <f t="shared" si="57"/>
        <v>69.989999999999995</v>
      </c>
      <c r="G1099" s="466">
        <f t="shared" si="54"/>
        <v>69.989999999999995</v>
      </c>
      <c r="H1099" s="466" t="str">
        <f t="shared" si="55"/>
        <v>Unlimited</v>
      </c>
    </row>
    <row r="1100" spans="1:8" x14ac:dyDescent="0.25">
      <c r="A1100" s="432">
        <v>1090</v>
      </c>
      <c r="B1100" s="466">
        <f t="shared" si="57"/>
        <v>104.57</v>
      </c>
      <c r="C1100" s="466">
        <f t="shared" si="57"/>
        <v>267.49</v>
      </c>
      <c r="D1100" s="466">
        <f t="shared" si="57"/>
        <v>195.49</v>
      </c>
      <c r="E1100" s="466">
        <f t="shared" si="57"/>
        <v>85.49</v>
      </c>
      <c r="F1100" s="466">
        <f t="shared" si="57"/>
        <v>69.989999999999995</v>
      </c>
      <c r="G1100" s="466">
        <f t="shared" ref="G1100:G1163" si="58">MIN(B1100:F1100)</f>
        <v>69.989999999999995</v>
      </c>
      <c r="H1100" s="466" t="str">
        <f t="shared" ref="H1100:H1163" si="59">IF(G1100=F1100,"Unlimited",IF(G1100=E1100,"Pooled 900",IF(G1100=D1100,"Pooled 400",IF(G1100=C1100,"Pooled 100",IF(G1100=B1100,"Metered","")))))</f>
        <v>Unlimited</v>
      </c>
    </row>
    <row r="1101" spans="1:8" x14ac:dyDescent="0.25">
      <c r="A1101" s="432">
        <v>1091</v>
      </c>
      <c r="B1101" s="466">
        <f t="shared" si="57"/>
        <v>104.66</v>
      </c>
      <c r="C1101" s="466">
        <f t="shared" si="57"/>
        <v>267.74</v>
      </c>
      <c r="D1101" s="466">
        <f t="shared" si="57"/>
        <v>195.74</v>
      </c>
      <c r="E1101" s="466">
        <f t="shared" si="57"/>
        <v>85.74</v>
      </c>
      <c r="F1101" s="466">
        <f t="shared" si="57"/>
        <v>69.989999999999995</v>
      </c>
      <c r="G1101" s="466">
        <f t="shared" si="58"/>
        <v>69.989999999999995</v>
      </c>
      <c r="H1101" s="466" t="str">
        <f t="shared" si="59"/>
        <v>Unlimited</v>
      </c>
    </row>
    <row r="1102" spans="1:8" x14ac:dyDescent="0.25">
      <c r="A1102" s="432">
        <v>1092</v>
      </c>
      <c r="B1102" s="466">
        <f t="shared" si="57"/>
        <v>104.75</v>
      </c>
      <c r="C1102" s="466">
        <f t="shared" si="57"/>
        <v>267.99</v>
      </c>
      <c r="D1102" s="466">
        <f t="shared" si="57"/>
        <v>195.99</v>
      </c>
      <c r="E1102" s="466">
        <f t="shared" si="57"/>
        <v>85.99</v>
      </c>
      <c r="F1102" s="466">
        <f t="shared" si="57"/>
        <v>69.989999999999995</v>
      </c>
      <c r="G1102" s="466">
        <f t="shared" si="58"/>
        <v>69.989999999999995</v>
      </c>
      <c r="H1102" s="466" t="str">
        <f t="shared" si="59"/>
        <v>Unlimited</v>
      </c>
    </row>
    <row r="1103" spans="1:8" x14ac:dyDescent="0.25">
      <c r="A1103" s="432">
        <v>1093</v>
      </c>
      <c r="B1103" s="466">
        <f t="shared" si="57"/>
        <v>104.84</v>
      </c>
      <c r="C1103" s="466">
        <f t="shared" si="57"/>
        <v>268.24</v>
      </c>
      <c r="D1103" s="466">
        <f t="shared" si="57"/>
        <v>196.24</v>
      </c>
      <c r="E1103" s="466">
        <f t="shared" si="57"/>
        <v>86.24</v>
      </c>
      <c r="F1103" s="466">
        <f t="shared" si="57"/>
        <v>69.989999999999995</v>
      </c>
      <c r="G1103" s="466">
        <f t="shared" si="58"/>
        <v>69.989999999999995</v>
      </c>
      <c r="H1103" s="466" t="str">
        <f t="shared" si="59"/>
        <v>Unlimited</v>
      </c>
    </row>
    <row r="1104" spans="1:8" x14ac:dyDescent="0.25">
      <c r="A1104" s="432">
        <v>1094</v>
      </c>
      <c r="B1104" s="466">
        <f t="shared" si="57"/>
        <v>104.93</v>
      </c>
      <c r="C1104" s="466">
        <f t="shared" si="57"/>
        <v>268.49</v>
      </c>
      <c r="D1104" s="466">
        <f t="shared" si="57"/>
        <v>196.49</v>
      </c>
      <c r="E1104" s="466">
        <f t="shared" si="57"/>
        <v>86.49</v>
      </c>
      <c r="F1104" s="466">
        <f t="shared" si="57"/>
        <v>69.989999999999995</v>
      </c>
      <c r="G1104" s="466">
        <f t="shared" si="58"/>
        <v>69.989999999999995</v>
      </c>
      <c r="H1104" s="466" t="str">
        <f t="shared" si="59"/>
        <v>Unlimited</v>
      </c>
    </row>
    <row r="1105" spans="1:8" x14ac:dyDescent="0.25">
      <c r="A1105" s="432">
        <v>1095</v>
      </c>
      <c r="B1105" s="466">
        <f t="shared" si="57"/>
        <v>105.02</v>
      </c>
      <c r="C1105" s="466">
        <f t="shared" si="57"/>
        <v>268.74</v>
      </c>
      <c r="D1105" s="466">
        <f t="shared" si="57"/>
        <v>196.74</v>
      </c>
      <c r="E1105" s="466">
        <f t="shared" si="57"/>
        <v>86.74</v>
      </c>
      <c r="F1105" s="466">
        <f t="shared" si="57"/>
        <v>69.989999999999995</v>
      </c>
      <c r="G1105" s="466">
        <f t="shared" si="58"/>
        <v>69.989999999999995</v>
      </c>
      <c r="H1105" s="466" t="str">
        <f t="shared" si="59"/>
        <v>Unlimited</v>
      </c>
    </row>
    <row r="1106" spans="1:8" x14ac:dyDescent="0.25">
      <c r="A1106" s="432">
        <v>1096</v>
      </c>
      <c r="B1106" s="466">
        <f t="shared" si="57"/>
        <v>105.11</v>
      </c>
      <c r="C1106" s="466">
        <f t="shared" si="57"/>
        <v>268.99</v>
      </c>
      <c r="D1106" s="466">
        <f t="shared" si="57"/>
        <v>196.99</v>
      </c>
      <c r="E1106" s="466">
        <f t="shared" si="57"/>
        <v>86.99</v>
      </c>
      <c r="F1106" s="466">
        <f t="shared" si="57"/>
        <v>69.989999999999995</v>
      </c>
      <c r="G1106" s="466">
        <f t="shared" si="58"/>
        <v>69.989999999999995</v>
      </c>
      <c r="H1106" s="466" t="str">
        <f t="shared" si="59"/>
        <v>Unlimited</v>
      </c>
    </row>
    <row r="1107" spans="1:8" x14ac:dyDescent="0.25">
      <c r="A1107" s="432">
        <v>1097</v>
      </c>
      <c r="B1107" s="466">
        <f t="shared" si="57"/>
        <v>105.2</v>
      </c>
      <c r="C1107" s="466">
        <f t="shared" si="57"/>
        <v>269.24</v>
      </c>
      <c r="D1107" s="466">
        <f t="shared" si="57"/>
        <v>197.24</v>
      </c>
      <c r="E1107" s="466">
        <f t="shared" si="57"/>
        <v>87.24</v>
      </c>
      <c r="F1107" s="466">
        <f t="shared" si="57"/>
        <v>69.989999999999995</v>
      </c>
      <c r="G1107" s="466">
        <f t="shared" si="58"/>
        <v>69.989999999999995</v>
      </c>
      <c r="H1107" s="466" t="str">
        <f t="shared" si="59"/>
        <v>Unlimited</v>
      </c>
    </row>
    <row r="1108" spans="1:8" x14ac:dyDescent="0.25">
      <c r="A1108" s="432">
        <v>1098</v>
      </c>
      <c r="B1108" s="466">
        <f t="shared" si="57"/>
        <v>105.29</v>
      </c>
      <c r="C1108" s="466">
        <f t="shared" si="57"/>
        <v>269.49</v>
      </c>
      <c r="D1108" s="466">
        <f t="shared" si="57"/>
        <v>197.49</v>
      </c>
      <c r="E1108" s="466">
        <f t="shared" si="57"/>
        <v>87.49</v>
      </c>
      <c r="F1108" s="466">
        <f t="shared" si="57"/>
        <v>69.989999999999995</v>
      </c>
      <c r="G1108" s="466">
        <f t="shared" si="58"/>
        <v>69.989999999999995</v>
      </c>
      <c r="H1108" s="466" t="str">
        <f t="shared" si="59"/>
        <v>Unlimited</v>
      </c>
    </row>
    <row r="1109" spans="1:8" x14ac:dyDescent="0.25">
      <c r="A1109" s="432">
        <v>1099</v>
      </c>
      <c r="B1109" s="466">
        <f t="shared" si="57"/>
        <v>105.38</v>
      </c>
      <c r="C1109" s="466">
        <f t="shared" si="57"/>
        <v>269.74</v>
      </c>
      <c r="D1109" s="466">
        <f t="shared" si="57"/>
        <v>197.74</v>
      </c>
      <c r="E1109" s="466">
        <f t="shared" si="57"/>
        <v>87.74</v>
      </c>
      <c r="F1109" s="466">
        <f t="shared" si="57"/>
        <v>69.989999999999995</v>
      </c>
      <c r="G1109" s="466">
        <f t="shared" si="58"/>
        <v>69.989999999999995</v>
      </c>
      <c r="H1109" s="466" t="str">
        <f t="shared" si="59"/>
        <v>Unlimited</v>
      </c>
    </row>
    <row r="1110" spans="1:8" x14ac:dyDescent="0.25">
      <c r="A1110" s="432">
        <v>1100</v>
      </c>
      <c r="B1110" s="466">
        <f t="shared" si="57"/>
        <v>105.47</v>
      </c>
      <c r="C1110" s="466">
        <f t="shared" si="57"/>
        <v>269.99</v>
      </c>
      <c r="D1110" s="466">
        <f t="shared" si="57"/>
        <v>197.99</v>
      </c>
      <c r="E1110" s="466">
        <f t="shared" si="57"/>
        <v>87.99</v>
      </c>
      <c r="F1110" s="466">
        <f t="shared" si="57"/>
        <v>69.989999999999995</v>
      </c>
      <c r="G1110" s="466">
        <f t="shared" si="58"/>
        <v>69.989999999999995</v>
      </c>
      <c r="H1110" s="466" t="str">
        <f t="shared" si="59"/>
        <v>Unlimited</v>
      </c>
    </row>
    <row r="1111" spans="1:8" x14ac:dyDescent="0.25">
      <c r="A1111" s="432">
        <v>1101</v>
      </c>
      <c r="B1111" s="466">
        <f t="shared" si="57"/>
        <v>105.56</v>
      </c>
      <c r="C1111" s="466">
        <f t="shared" si="57"/>
        <v>270.24</v>
      </c>
      <c r="D1111" s="466">
        <f t="shared" si="57"/>
        <v>198.24</v>
      </c>
      <c r="E1111" s="466">
        <f t="shared" si="57"/>
        <v>88.24</v>
      </c>
      <c r="F1111" s="466">
        <f t="shared" si="57"/>
        <v>69.989999999999995</v>
      </c>
      <c r="G1111" s="466">
        <f t="shared" si="58"/>
        <v>69.989999999999995</v>
      </c>
      <c r="H1111" s="466" t="str">
        <f t="shared" si="59"/>
        <v>Unlimited</v>
      </c>
    </row>
    <row r="1112" spans="1:8" x14ac:dyDescent="0.25">
      <c r="A1112" s="432">
        <v>1102</v>
      </c>
      <c r="B1112" s="466">
        <f t="shared" si="57"/>
        <v>105.65</v>
      </c>
      <c r="C1112" s="466">
        <f t="shared" si="57"/>
        <v>270.49</v>
      </c>
      <c r="D1112" s="466">
        <f t="shared" si="57"/>
        <v>198.49</v>
      </c>
      <c r="E1112" s="466">
        <f t="shared" si="57"/>
        <v>88.49</v>
      </c>
      <c r="F1112" s="466">
        <f t="shared" si="57"/>
        <v>69.989999999999995</v>
      </c>
      <c r="G1112" s="466">
        <f t="shared" si="58"/>
        <v>69.989999999999995</v>
      </c>
      <c r="H1112" s="466" t="str">
        <f t="shared" si="59"/>
        <v>Unlimited</v>
      </c>
    </row>
    <row r="1113" spans="1:8" x14ac:dyDescent="0.25">
      <c r="A1113" s="432">
        <v>1103</v>
      </c>
      <c r="B1113" s="466">
        <f t="shared" si="57"/>
        <v>105.74</v>
      </c>
      <c r="C1113" s="466">
        <f t="shared" si="57"/>
        <v>270.74</v>
      </c>
      <c r="D1113" s="466">
        <f t="shared" si="57"/>
        <v>198.74</v>
      </c>
      <c r="E1113" s="466">
        <f t="shared" si="57"/>
        <v>88.74</v>
      </c>
      <c r="F1113" s="466">
        <f t="shared" si="57"/>
        <v>69.989999999999995</v>
      </c>
      <c r="G1113" s="466">
        <f t="shared" si="58"/>
        <v>69.989999999999995</v>
      </c>
      <c r="H1113" s="466" t="str">
        <f t="shared" si="59"/>
        <v>Unlimited</v>
      </c>
    </row>
    <row r="1114" spans="1:8" x14ac:dyDescent="0.25">
      <c r="A1114" s="432">
        <v>1104</v>
      </c>
      <c r="B1114" s="466">
        <f t="shared" si="57"/>
        <v>105.83</v>
      </c>
      <c r="C1114" s="466">
        <f t="shared" si="57"/>
        <v>270.99</v>
      </c>
      <c r="D1114" s="466">
        <f t="shared" si="57"/>
        <v>198.99</v>
      </c>
      <c r="E1114" s="466">
        <f t="shared" si="57"/>
        <v>88.99</v>
      </c>
      <c r="F1114" s="466">
        <f t="shared" si="57"/>
        <v>69.989999999999995</v>
      </c>
      <c r="G1114" s="466">
        <f t="shared" si="58"/>
        <v>69.989999999999995</v>
      </c>
      <c r="H1114" s="466" t="str">
        <f t="shared" si="59"/>
        <v>Unlimited</v>
      </c>
    </row>
    <row r="1115" spans="1:8" x14ac:dyDescent="0.25">
      <c r="A1115" s="432">
        <v>1105</v>
      </c>
      <c r="B1115" s="466">
        <f t="shared" si="57"/>
        <v>105.92</v>
      </c>
      <c r="C1115" s="466">
        <f t="shared" si="57"/>
        <v>271.24</v>
      </c>
      <c r="D1115" s="466">
        <f t="shared" si="57"/>
        <v>199.24</v>
      </c>
      <c r="E1115" s="466">
        <f t="shared" si="57"/>
        <v>89.24</v>
      </c>
      <c r="F1115" s="466">
        <f t="shared" si="57"/>
        <v>69.989999999999995</v>
      </c>
      <c r="G1115" s="466">
        <f t="shared" si="58"/>
        <v>69.989999999999995</v>
      </c>
      <c r="H1115" s="466" t="str">
        <f t="shared" si="59"/>
        <v>Unlimited</v>
      </c>
    </row>
    <row r="1116" spans="1:8" x14ac:dyDescent="0.25">
      <c r="A1116" s="432">
        <v>1106</v>
      </c>
      <c r="B1116" s="466">
        <f t="shared" si="57"/>
        <v>106.01</v>
      </c>
      <c r="C1116" s="466">
        <f t="shared" si="57"/>
        <v>271.49</v>
      </c>
      <c r="D1116" s="466">
        <f t="shared" si="57"/>
        <v>199.49</v>
      </c>
      <c r="E1116" s="466">
        <f t="shared" si="57"/>
        <v>89.49</v>
      </c>
      <c r="F1116" s="466">
        <f t="shared" si="57"/>
        <v>69.989999999999995</v>
      </c>
      <c r="G1116" s="466">
        <f t="shared" si="58"/>
        <v>69.989999999999995</v>
      </c>
      <c r="H1116" s="466" t="str">
        <f t="shared" si="59"/>
        <v>Unlimited</v>
      </c>
    </row>
    <row r="1117" spans="1:8" x14ac:dyDescent="0.25">
      <c r="A1117" s="432">
        <v>1107</v>
      </c>
      <c r="B1117" s="466">
        <f t="shared" si="57"/>
        <v>106.1</v>
      </c>
      <c r="C1117" s="466">
        <f t="shared" si="57"/>
        <v>271.74</v>
      </c>
      <c r="D1117" s="466">
        <f t="shared" si="57"/>
        <v>199.74</v>
      </c>
      <c r="E1117" s="466">
        <f t="shared" si="57"/>
        <v>89.74</v>
      </c>
      <c r="F1117" s="466">
        <f t="shared" si="57"/>
        <v>69.989999999999995</v>
      </c>
      <c r="G1117" s="466">
        <f t="shared" si="58"/>
        <v>69.989999999999995</v>
      </c>
      <c r="H1117" s="466" t="str">
        <f t="shared" si="59"/>
        <v>Unlimited</v>
      </c>
    </row>
    <row r="1118" spans="1:8" x14ac:dyDescent="0.25">
      <c r="A1118" s="432">
        <v>1108</v>
      </c>
      <c r="B1118" s="466">
        <f t="shared" si="57"/>
        <v>106.19</v>
      </c>
      <c r="C1118" s="466">
        <f t="shared" si="57"/>
        <v>271.99</v>
      </c>
      <c r="D1118" s="466">
        <f t="shared" si="57"/>
        <v>199.99</v>
      </c>
      <c r="E1118" s="466">
        <f t="shared" si="57"/>
        <v>89.99</v>
      </c>
      <c r="F1118" s="466">
        <f t="shared" si="57"/>
        <v>69.989999999999995</v>
      </c>
      <c r="G1118" s="466">
        <f t="shared" si="58"/>
        <v>69.989999999999995</v>
      </c>
      <c r="H1118" s="466" t="str">
        <f t="shared" si="59"/>
        <v>Unlimited</v>
      </c>
    </row>
    <row r="1119" spans="1:8" x14ac:dyDescent="0.25">
      <c r="A1119" s="432">
        <v>1109</v>
      </c>
      <c r="B1119" s="466">
        <f t="shared" si="57"/>
        <v>106.28</v>
      </c>
      <c r="C1119" s="466">
        <f t="shared" si="57"/>
        <v>272.24</v>
      </c>
      <c r="D1119" s="466">
        <f t="shared" si="57"/>
        <v>200.24</v>
      </c>
      <c r="E1119" s="466">
        <f t="shared" si="57"/>
        <v>90.24</v>
      </c>
      <c r="F1119" s="466">
        <f t="shared" si="57"/>
        <v>69.989999999999995</v>
      </c>
      <c r="G1119" s="466">
        <f t="shared" si="58"/>
        <v>69.989999999999995</v>
      </c>
      <c r="H1119" s="466" t="str">
        <f t="shared" si="59"/>
        <v>Unlimited</v>
      </c>
    </row>
    <row r="1120" spans="1:8" x14ac:dyDescent="0.25">
      <c r="A1120" s="432">
        <v>1110</v>
      </c>
      <c r="B1120" s="466">
        <f t="shared" si="57"/>
        <v>106.37</v>
      </c>
      <c r="C1120" s="466">
        <f t="shared" si="57"/>
        <v>272.49</v>
      </c>
      <c r="D1120" s="466">
        <f t="shared" si="57"/>
        <v>200.49</v>
      </c>
      <c r="E1120" s="466">
        <f t="shared" si="57"/>
        <v>90.49</v>
      </c>
      <c r="F1120" s="466">
        <f t="shared" si="57"/>
        <v>69.989999999999995</v>
      </c>
      <c r="G1120" s="466">
        <f t="shared" si="58"/>
        <v>69.989999999999995</v>
      </c>
      <c r="H1120" s="466" t="str">
        <f t="shared" si="59"/>
        <v>Unlimited</v>
      </c>
    </row>
    <row r="1121" spans="1:8" x14ac:dyDescent="0.25">
      <c r="A1121" s="432">
        <v>1111</v>
      </c>
      <c r="B1121" s="466">
        <f t="shared" si="57"/>
        <v>106.46</v>
      </c>
      <c r="C1121" s="466">
        <f t="shared" si="57"/>
        <v>272.74</v>
      </c>
      <c r="D1121" s="466">
        <f t="shared" si="57"/>
        <v>200.74</v>
      </c>
      <c r="E1121" s="466">
        <f t="shared" si="57"/>
        <v>90.74</v>
      </c>
      <c r="F1121" s="466">
        <f t="shared" si="57"/>
        <v>69.989999999999995</v>
      </c>
      <c r="G1121" s="466">
        <f t="shared" si="58"/>
        <v>69.989999999999995</v>
      </c>
      <c r="H1121" s="466" t="str">
        <f t="shared" si="59"/>
        <v>Unlimited</v>
      </c>
    </row>
    <row r="1122" spans="1:8" x14ac:dyDescent="0.25">
      <c r="A1122" s="432">
        <v>1112</v>
      </c>
      <c r="B1122" s="466">
        <f t="shared" si="57"/>
        <v>106.55</v>
      </c>
      <c r="C1122" s="466">
        <f t="shared" si="57"/>
        <v>272.99</v>
      </c>
      <c r="D1122" s="466">
        <f t="shared" si="57"/>
        <v>200.99</v>
      </c>
      <c r="E1122" s="466">
        <f t="shared" si="57"/>
        <v>90.99</v>
      </c>
      <c r="F1122" s="466">
        <f t="shared" si="57"/>
        <v>69.989999999999995</v>
      </c>
      <c r="G1122" s="466">
        <f t="shared" si="58"/>
        <v>69.989999999999995</v>
      </c>
      <c r="H1122" s="466" t="str">
        <f t="shared" si="59"/>
        <v>Unlimited</v>
      </c>
    </row>
    <row r="1123" spans="1:8" x14ac:dyDescent="0.25">
      <c r="A1123" s="432">
        <v>1113</v>
      </c>
      <c r="B1123" s="466">
        <f t="shared" si="57"/>
        <v>106.64</v>
      </c>
      <c r="C1123" s="466">
        <f t="shared" si="57"/>
        <v>273.24</v>
      </c>
      <c r="D1123" s="466">
        <f t="shared" si="57"/>
        <v>201.24</v>
      </c>
      <c r="E1123" s="466">
        <f t="shared" si="57"/>
        <v>91.24</v>
      </c>
      <c r="F1123" s="466">
        <f t="shared" si="57"/>
        <v>69.989999999999995</v>
      </c>
      <c r="G1123" s="466">
        <f t="shared" si="58"/>
        <v>69.989999999999995</v>
      </c>
      <c r="H1123" s="466" t="str">
        <f t="shared" si="59"/>
        <v>Unlimited</v>
      </c>
    </row>
    <row r="1124" spans="1:8" x14ac:dyDescent="0.25">
      <c r="A1124" s="432">
        <v>1114</v>
      </c>
      <c r="B1124" s="466">
        <f t="shared" si="57"/>
        <v>106.73</v>
      </c>
      <c r="C1124" s="466">
        <f t="shared" si="57"/>
        <v>273.49</v>
      </c>
      <c r="D1124" s="466">
        <f t="shared" si="57"/>
        <v>201.49</v>
      </c>
      <c r="E1124" s="466">
        <f t="shared" si="57"/>
        <v>91.49</v>
      </c>
      <c r="F1124" s="466">
        <f t="shared" si="57"/>
        <v>69.989999999999995</v>
      </c>
      <c r="G1124" s="466">
        <f t="shared" si="58"/>
        <v>69.989999999999995</v>
      </c>
      <c r="H1124" s="466" t="str">
        <f t="shared" si="59"/>
        <v>Unlimited</v>
      </c>
    </row>
    <row r="1125" spans="1:8" x14ac:dyDescent="0.25">
      <c r="A1125" s="432">
        <v>1115</v>
      </c>
      <c r="B1125" s="466">
        <f t="shared" si="57"/>
        <v>106.82</v>
      </c>
      <c r="C1125" s="466">
        <f t="shared" si="57"/>
        <v>273.74</v>
      </c>
      <c r="D1125" s="466">
        <f t="shared" si="57"/>
        <v>201.74</v>
      </c>
      <c r="E1125" s="466">
        <f t="shared" si="57"/>
        <v>91.74</v>
      </c>
      <c r="F1125" s="466">
        <f t="shared" si="57"/>
        <v>69.989999999999995</v>
      </c>
      <c r="G1125" s="466">
        <f t="shared" si="58"/>
        <v>69.989999999999995</v>
      </c>
      <c r="H1125" s="466" t="str">
        <f t="shared" si="59"/>
        <v>Unlimited</v>
      </c>
    </row>
    <row r="1126" spans="1:8" x14ac:dyDescent="0.25">
      <c r="A1126" s="432">
        <v>1116</v>
      </c>
      <c r="B1126" s="466">
        <f t="shared" si="57"/>
        <v>106.91</v>
      </c>
      <c r="C1126" s="466">
        <f t="shared" si="57"/>
        <v>273.99</v>
      </c>
      <c r="D1126" s="466">
        <f t="shared" si="57"/>
        <v>201.99</v>
      </c>
      <c r="E1126" s="466">
        <f t="shared" si="57"/>
        <v>91.99</v>
      </c>
      <c r="F1126" s="466">
        <f t="shared" si="57"/>
        <v>69.989999999999995</v>
      </c>
      <c r="G1126" s="466">
        <f t="shared" si="58"/>
        <v>69.989999999999995</v>
      </c>
      <c r="H1126" s="466" t="str">
        <f t="shared" si="59"/>
        <v>Unlimited</v>
      </c>
    </row>
    <row r="1127" spans="1:8" x14ac:dyDescent="0.25">
      <c r="A1127" s="432">
        <v>1117</v>
      </c>
      <c r="B1127" s="466">
        <f t="shared" si="57"/>
        <v>107</v>
      </c>
      <c r="C1127" s="466">
        <f t="shared" si="57"/>
        <v>274.24</v>
      </c>
      <c r="D1127" s="466">
        <f t="shared" si="57"/>
        <v>202.24</v>
      </c>
      <c r="E1127" s="466">
        <f t="shared" si="57"/>
        <v>92.24</v>
      </c>
      <c r="F1127" s="466">
        <f t="shared" si="57"/>
        <v>69.989999999999995</v>
      </c>
      <c r="G1127" s="466">
        <f t="shared" si="58"/>
        <v>69.989999999999995</v>
      </c>
      <c r="H1127" s="466" t="str">
        <f t="shared" si="59"/>
        <v>Unlimited</v>
      </c>
    </row>
    <row r="1128" spans="1:8" x14ac:dyDescent="0.25">
      <c r="A1128" s="432">
        <v>1118</v>
      </c>
      <c r="B1128" s="466">
        <f t="shared" si="57"/>
        <v>107.09</v>
      </c>
      <c r="C1128" s="466">
        <f t="shared" si="57"/>
        <v>274.49</v>
      </c>
      <c r="D1128" s="466">
        <f t="shared" si="57"/>
        <v>202.49</v>
      </c>
      <c r="E1128" s="466">
        <f t="shared" si="57"/>
        <v>92.49</v>
      </c>
      <c r="F1128" s="466">
        <f t="shared" si="57"/>
        <v>69.989999999999995</v>
      </c>
      <c r="G1128" s="466">
        <f t="shared" si="58"/>
        <v>69.989999999999995</v>
      </c>
      <c r="H1128" s="466" t="str">
        <f t="shared" si="59"/>
        <v>Unlimited</v>
      </c>
    </row>
    <row r="1129" spans="1:8" x14ac:dyDescent="0.25">
      <c r="A1129" s="432">
        <v>1119</v>
      </c>
      <c r="B1129" s="466">
        <f t="shared" si="57"/>
        <v>107.18</v>
      </c>
      <c r="C1129" s="466">
        <f t="shared" si="57"/>
        <v>274.74</v>
      </c>
      <c r="D1129" s="466">
        <f t="shared" si="57"/>
        <v>202.74</v>
      </c>
      <c r="E1129" s="466">
        <f t="shared" si="57"/>
        <v>92.74</v>
      </c>
      <c r="F1129" s="466">
        <f t="shared" si="57"/>
        <v>69.989999999999995</v>
      </c>
      <c r="G1129" s="466">
        <f t="shared" si="58"/>
        <v>69.989999999999995</v>
      </c>
      <c r="H1129" s="466" t="str">
        <f t="shared" si="59"/>
        <v>Unlimited</v>
      </c>
    </row>
    <row r="1130" spans="1:8" x14ac:dyDescent="0.25">
      <c r="A1130" s="432">
        <v>1120</v>
      </c>
      <c r="B1130" s="466">
        <f t="shared" si="57"/>
        <v>107.27</v>
      </c>
      <c r="C1130" s="466">
        <f t="shared" si="57"/>
        <v>274.99</v>
      </c>
      <c r="D1130" s="466">
        <f t="shared" si="57"/>
        <v>202.99</v>
      </c>
      <c r="E1130" s="466">
        <f t="shared" si="57"/>
        <v>92.99</v>
      </c>
      <c r="F1130" s="466">
        <f t="shared" si="57"/>
        <v>69.989999999999995</v>
      </c>
      <c r="G1130" s="466">
        <f t="shared" si="58"/>
        <v>69.989999999999995</v>
      </c>
      <c r="H1130" s="466" t="str">
        <f t="shared" si="59"/>
        <v>Unlimited</v>
      </c>
    </row>
    <row r="1131" spans="1:8" x14ac:dyDescent="0.25">
      <c r="A1131" s="432">
        <v>1121</v>
      </c>
      <c r="B1131" s="466">
        <f t="shared" si="57"/>
        <v>107.36</v>
      </c>
      <c r="C1131" s="466">
        <f t="shared" si="57"/>
        <v>275.24</v>
      </c>
      <c r="D1131" s="466">
        <f t="shared" si="57"/>
        <v>203.24</v>
      </c>
      <c r="E1131" s="466">
        <f t="shared" si="57"/>
        <v>93.24</v>
      </c>
      <c r="F1131" s="466">
        <f t="shared" si="57"/>
        <v>69.989999999999995</v>
      </c>
      <c r="G1131" s="466">
        <f t="shared" si="58"/>
        <v>69.989999999999995</v>
      </c>
      <c r="H1131" s="466" t="str">
        <f t="shared" si="59"/>
        <v>Unlimited</v>
      </c>
    </row>
    <row r="1132" spans="1:8" x14ac:dyDescent="0.25">
      <c r="A1132" s="432">
        <v>1122</v>
      </c>
      <c r="B1132" s="466">
        <f t="shared" si="57"/>
        <v>107.45</v>
      </c>
      <c r="C1132" s="466">
        <f t="shared" si="57"/>
        <v>275.49</v>
      </c>
      <c r="D1132" s="466">
        <f t="shared" si="57"/>
        <v>203.49</v>
      </c>
      <c r="E1132" s="466">
        <f t="shared" si="57"/>
        <v>93.49</v>
      </c>
      <c r="F1132" s="466">
        <f t="shared" si="57"/>
        <v>69.989999999999995</v>
      </c>
      <c r="G1132" s="466">
        <f t="shared" si="58"/>
        <v>69.989999999999995</v>
      </c>
      <c r="H1132" s="466" t="str">
        <f t="shared" si="59"/>
        <v>Unlimited</v>
      </c>
    </row>
    <row r="1133" spans="1:8" x14ac:dyDescent="0.25">
      <c r="A1133" s="432">
        <v>1123</v>
      </c>
      <c r="B1133" s="466">
        <f t="shared" si="57"/>
        <v>107.54</v>
      </c>
      <c r="C1133" s="466">
        <f t="shared" si="57"/>
        <v>275.74</v>
      </c>
      <c r="D1133" s="466">
        <f t="shared" si="57"/>
        <v>203.74</v>
      </c>
      <c r="E1133" s="466">
        <f t="shared" si="57"/>
        <v>93.74</v>
      </c>
      <c r="F1133" s="466">
        <f t="shared" si="57"/>
        <v>69.989999999999995</v>
      </c>
      <c r="G1133" s="466">
        <f t="shared" si="58"/>
        <v>69.989999999999995</v>
      </c>
      <c r="H1133" s="466" t="str">
        <f t="shared" si="59"/>
        <v>Unlimited</v>
      </c>
    </row>
    <row r="1134" spans="1:8" x14ac:dyDescent="0.25">
      <c r="A1134" s="432">
        <v>1124</v>
      </c>
      <c r="B1134" s="466">
        <f t="shared" si="57"/>
        <v>107.63</v>
      </c>
      <c r="C1134" s="466">
        <f t="shared" si="57"/>
        <v>275.99</v>
      </c>
      <c r="D1134" s="466">
        <f t="shared" si="57"/>
        <v>203.99</v>
      </c>
      <c r="E1134" s="466">
        <f t="shared" si="57"/>
        <v>93.99</v>
      </c>
      <c r="F1134" s="466">
        <f t="shared" si="57"/>
        <v>69.989999999999995</v>
      </c>
      <c r="G1134" s="466">
        <f t="shared" si="58"/>
        <v>69.989999999999995</v>
      </c>
      <c r="H1134" s="466" t="str">
        <f t="shared" si="59"/>
        <v>Unlimited</v>
      </c>
    </row>
    <row r="1135" spans="1:8" x14ac:dyDescent="0.25">
      <c r="A1135" s="432">
        <v>1125</v>
      </c>
      <c r="B1135" s="466">
        <f t="shared" si="57"/>
        <v>107.72</v>
      </c>
      <c r="C1135" s="466">
        <f t="shared" si="57"/>
        <v>276.24</v>
      </c>
      <c r="D1135" s="466">
        <f t="shared" si="57"/>
        <v>204.24</v>
      </c>
      <c r="E1135" s="466">
        <f t="shared" si="57"/>
        <v>94.24</v>
      </c>
      <c r="F1135" s="466">
        <f t="shared" si="57"/>
        <v>69.989999999999995</v>
      </c>
      <c r="G1135" s="466">
        <f t="shared" si="58"/>
        <v>69.989999999999995</v>
      </c>
      <c r="H1135" s="466" t="str">
        <f t="shared" si="59"/>
        <v>Unlimited</v>
      </c>
    </row>
    <row r="1136" spans="1:8" x14ac:dyDescent="0.25">
      <c r="A1136" s="432">
        <v>1126</v>
      </c>
      <c r="B1136" s="466">
        <f t="shared" si="57"/>
        <v>107.81</v>
      </c>
      <c r="C1136" s="466">
        <f t="shared" si="57"/>
        <v>276.49</v>
      </c>
      <c r="D1136" s="466">
        <f t="shared" si="57"/>
        <v>204.49</v>
      </c>
      <c r="E1136" s="466">
        <f t="shared" si="57"/>
        <v>94.49</v>
      </c>
      <c r="F1136" s="466">
        <f t="shared" si="57"/>
        <v>69.989999999999995</v>
      </c>
      <c r="G1136" s="466">
        <f t="shared" si="58"/>
        <v>69.989999999999995</v>
      </c>
      <c r="H1136" s="466" t="str">
        <f t="shared" si="59"/>
        <v>Unlimited</v>
      </c>
    </row>
    <row r="1137" spans="1:8" x14ac:dyDescent="0.25">
      <c r="A1137" s="432">
        <v>1127</v>
      </c>
      <c r="B1137" s="466">
        <f t="shared" si="57"/>
        <v>107.9</v>
      </c>
      <c r="C1137" s="466">
        <f t="shared" si="57"/>
        <v>276.74</v>
      </c>
      <c r="D1137" s="466">
        <f t="shared" si="57"/>
        <v>204.74</v>
      </c>
      <c r="E1137" s="466">
        <f t="shared" si="57"/>
        <v>94.74</v>
      </c>
      <c r="F1137" s="466">
        <f t="shared" si="57"/>
        <v>69.989999999999995</v>
      </c>
      <c r="G1137" s="466">
        <f t="shared" si="58"/>
        <v>69.989999999999995</v>
      </c>
      <c r="H1137" s="466" t="str">
        <f t="shared" si="59"/>
        <v>Unlimited</v>
      </c>
    </row>
    <row r="1138" spans="1:8" x14ac:dyDescent="0.25">
      <c r="A1138" s="432">
        <v>1128</v>
      </c>
      <c r="B1138" s="466">
        <f t="shared" si="57"/>
        <v>107.99</v>
      </c>
      <c r="C1138" s="466">
        <f t="shared" si="57"/>
        <v>276.99</v>
      </c>
      <c r="D1138" s="466">
        <f t="shared" si="57"/>
        <v>204.99</v>
      </c>
      <c r="E1138" s="466">
        <f t="shared" si="57"/>
        <v>94.99</v>
      </c>
      <c r="F1138" s="466">
        <f t="shared" si="57"/>
        <v>69.989999999999995</v>
      </c>
      <c r="G1138" s="466">
        <f t="shared" si="58"/>
        <v>69.989999999999995</v>
      </c>
      <c r="H1138" s="466" t="str">
        <f t="shared" si="59"/>
        <v>Unlimited</v>
      </c>
    </row>
    <row r="1139" spans="1:8" x14ac:dyDescent="0.25">
      <c r="A1139" s="432">
        <v>1129</v>
      </c>
      <c r="B1139" s="466">
        <f t="shared" si="57"/>
        <v>108.08</v>
      </c>
      <c r="C1139" s="466">
        <f t="shared" si="57"/>
        <v>277.24</v>
      </c>
      <c r="D1139" s="466">
        <f t="shared" si="57"/>
        <v>205.24</v>
      </c>
      <c r="E1139" s="466">
        <f t="shared" si="57"/>
        <v>95.24</v>
      </c>
      <c r="F1139" s="466">
        <f t="shared" si="57"/>
        <v>69.989999999999995</v>
      </c>
      <c r="G1139" s="466">
        <f t="shared" si="58"/>
        <v>69.989999999999995</v>
      </c>
      <c r="H1139" s="466" t="str">
        <f t="shared" si="59"/>
        <v>Unlimited</v>
      </c>
    </row>
    <row r="1140" spans="1:8" x14ac:dyDescent="0.25">
      <c r="A1140" s="432">
        <v>1130</v>
      </c>
      <c r="B1140" s="466">
        <f t="shared" si="57"/>
        <v>108.17</v>
      </c>
      <c r="C1140" s="466">
        <f t="shared" si="57"/>
        <v>277.49</v>
      </c>
      <c r="D1140" s="466">
        <f t="shared" si="57"/>
        <v>205.49</v>
      </c>
      <c r="E1140" s="466">
        <f t="shared" si="57"/>
        <v>95.49</v>
      </c>
      <c r="F1140" s="466">
        <f t="shared" si="57"/>
        <v>69.989999999999995</v>
      </c>
      <c r="G1140" s="466">
        <f t="shared" si="58"/>
        <v>69.989999999999995</v>
      </c>
      <c r="H1140" s="466" t="str">
        <f t="shared" si="59"/>
        <v>Unlimited</v>
      </c>
    </row>
    <row r="1141" spans="1:8" x14ac:dyDescent="0.25">
      <c r="A1141" s="432">
        <v>1131</v>
      </c>
      <c r="B1141" s="466">
        <f t="shared" si="57"/>
        <v>108.26</v>
      </c>
      <c r="C1141" s="466">
        <f t="shared" si="57"/>
        <v>277.74</v>
      </c>
      <c r="D1141" s="466">
        <f t="shared" si="57"/>
        <v>205.74</v>
      </c>
      <c r="E1141" s="466">
        <f t="shared" si="57"/>
        <v>95.74</v>
      </c>
      <c r="F1141" s="466">
        <f t="shared" si="57"/>
        <v>69.989999999999995</v>
      </c>
      <c r="G1141" s="466">
        <f t="shared" si="58"/>
        <v>69.989999999999995</v>
      </c>
      <c r="H1141" s="466" t="str">
        <f t="shared" si="59"/>
        <v>Unlimited</v>
      </c>
    </row>
    <row r="1142" spans="1:8" x14ac:dyDescent="0.25">
      <c r="A1142" s="432">
        <v>1132</v>
      </c>
      <c r="B1142" s="466">
        <f t="shared" si="57"/>
        <v>108.35</v>
      </c>
      <c r="C1142" s="466">
        <f t="shared" si="57"/>
        <v>277.99</v>
      </c>
      <c r="D1142" s="466">
        <f t="shared" si="57"/>
        <v>205.99</v>
      </c>
      <c r="E1142" s="466">
        <f t="shared" si="57"/>
        <v>95.99</v>
      </c>
      <c r="F1142" s="466">
        <f t="shared" si="57"/>
        <v>69.989999999999995</v>
      </c>
      <c r="G1142" s="466">
        <f t="shared" si="58"/>
        <v>69.989999999999995</v>
      </c>
      <c r="H1142" s="466" t="str">
        <f t="shared" si="59"/>
        <v>Unlimited</v>
      </c>
    </row>
    <row r="1143" spans="1:8" x14ac:dyDescent="0.25">
      <c r="A1143" s="432">
        <v>1133</v>
      </c>
      <c r="B1143" s="466">
        <f t="shared" si="57"/>
        <v>108.44</v>
      </c>
      <c r="C1143" s="466">
        <f t="shared" si="57"/>
        <v>278.24</v>
      </c>
      <c r="D1143" s="466">
        <f t="shared" si="57"/>
        <v>206.24</v>
      </c>
      <c r="E1143" s="466">
        <f t="shared" si="57"/>
        <v>96.24</v>
      </c>
      <c r="F1143" s="466">
        <f t="shared" si="57"/>
        <v>69.989999999999995</v>
      </c>
      <c r="G1143" s="466">
        <f t="shared" si="58"/>
        <v>69.989999999999995</v>
      </c>
      <c r="H1143" s="466" t="str">
        <f t="shared" si="59"/>
        <v>Unlimited</v>
      </c>
    </row>
    <row r="1144" spans="1:8" x14ac:dyDescent="0.25">
      <c r="A1144" s="432">
        <v>1134</v>
      </c>
      <c r="B1144" s="466">
        <f t="shared" si="57"/>
        <v>108.53</v>
      </c>
      <c r="C1144" s="466">
        <f t="shared" si="57"/>
        <v>278.49</v>
      </c>
      <c r="D1144" s="466">
        <f t="shared" si="57"/>
        <v>206.49</v>
      </c>
      <c r="E1144" s="466">
        <f t="shared" si="57"/>
        <v>96.49</v>
      </c>
      <c r="F1144" s="466">
        <f t="shared" si="57"/>
        <v>69.989999999999995</v>
      </c>
      <c r="G1144" s="466">
        <f t="shared" si="58"/>
        <v>69.989999999999995</v>
      </c>
      <c r="H1144" s="466" t="str">
        <f t="shared" si="59"/>
        <v>Unlimited</v>
      </c>
    </row>
    <row r="1145" spans="1:8" x14ac:dyDescent="0.25">
      <c r="A1145" s="432">
        <v>1135</v>
      </c>
      <c r="B1145" s="466">
        <f t="shared" si="57"/>
        <v>108.62</v>
      </c>
      <c r="C1145" s="466">
        <f t="shared" si="57"/>
        <v>278.74</v>
      </c>
      <c r="D1145" s="466">
        <f t="shared" si="57"/>
        <v>206.74</v>
      </c>
      <c r="E1145" s="466">
        <f t="shared" si="57"/>
        <v>96.74</v>
      </c>
      <c r="F1145" s="466">
        <f t="shared" si="57"/>
        <v>69.989999999999995</v>
      </c>
      <c r="G1145" s="466">
        <f t="shared" si="58"/>
        <v>69.989999999999995</v>
      </c>
      <c r="H1145" s="466" t="str">
        <f t="shared" si="59"/>
        <v>Unlimited</v>
      </c>
    </row>
    <row r="1146" spans="1:8" x14ac:dyDescent="0.25">
      <c r="A1146" s="432">
        <v>1136</v>
      </c>
      <c r="B1146" s="466">
        <f t="shared" ref="B1146:F1196" si="60">ROUND(B$6+IF($A1146&gt;B$2,($A1146-B$2)*B$7,0),2)</f>
        <v>108.71</v>
      </c>
      <c r="C1146" s="466">
        <f t="shared" si="60"/>
        <v>278.99</v>
      </c>
      <c r="D1146" s="466">
        <f t="shared" si="60"/>
        <v>206.99</v>
      </c>
      <c r="E1146" s="466">
        <f t="shared" si="60"/>
        <v>96.99</v>
      </c>
      <c r="F1146" s="466">
        <f t="shared" si="60"/>
        <v>69.989999999999995</v>
      </c>
      <c r="G1146" s="466">
        <f t="shared" si="58"/>
        <v>69.989999999999995</v>
      </c>
      <c r="H1146" s="466" t="str">
        <f t="shared" si="59"/>
        <v>Unlimited</v>
      </c>
    </row>
    <row r="1147" spans="1:8" x14ac:dyDescent="0.25">
      <c r="A1147" s="432">
        <v>1137</v>
      </c>
      <c r="B1147" s="466">
        <f t="shared" si="60"/>
        <v>108.8</v>
      </c>
      <c r="C1147" s="466">
        <f t="shared" si="60"/>
        <v>279.24</v>
      </c>
      <c r="D1147" s="466">
        <f t="shared" si="60"/>
        <v>207.24</v>
      </c>
      <c r="E1147" s="466">
        <f t="shared" si="60"/>
        <v>97.24</v>
      </c>
      <c r="F1147" s="466">
        <f t="shared" si="60"/>
        <v>69.989999999999995</v>
      </c>
      <c r="G1147" s="466">
        <f t="shared" si="58"/>
        <v>69.989999999999995</v>
      </c>
      <c r="H1147" s="466" t="str">
        <f t="shared" si="59"/>
        <v>Unlimited</v>
      </c>
    </row>
    <row r="1148" spans="1:8" x14ac:dyDescent="0.25">
      <c r="A1148" s="432">
        <v>1138</v>
      </c>
      <c r="B1148" s="466">
        <f t="shared" si="60"/>
        <v>108.89</v>
      </c>
      <c r="C1148" s="466">
        <f t="shared" si="60"/>
        <v>279.49</v>
      </c>
      <c r="D1148" s="466">
        <f t="shared" si="60"/>
        <v>207.49</v>
      </c>
      <c r="E1148" s="466">
        <f t="shared" si="60"/>
        <v>97.49</v>
      </c>
      <c r="F1148" s="466">
        <f t="shared" si="60"/>
        <v>69.989999999999995</v>
      </c>
      <c r="G1148" s="466">
        <f t="shared" si="58"/>
        <v>69.989999999999995</v>
      </c>
      <c r="H1148" s="466" t="str">
        <f t="shared" si="59"/>
        <v>Unlimited</v>
      </c>
    </row>
    <row r="1149" spans="1:8" x14ac:dyDescent="0.25">
      <c r="A1149" s="432">
        <v>1139</v>
      </c>
      <c r="B1149" s="466">
        <f t="shared" si="60"/>
        <v>108.98</v>
      </c>
      <c r="C1149" s="466">
        <f t="shared" si="60"/>
        <v>279.74</v>
      </c>
      <c r="D1149" s="466">
        <f t="shared" si="60"/>
        <v>207.74</v>
      </c>
      <c r="E1149" s="466">
        <f t="shared" si="60"/>
        <v>97.74</v>
      </c>
      <c r="F1149" s="466">
        <f t="shared" si="60"/>
        <v>69.989999999999995</v>
      </c>
      <c r="G1149" s="466">
        <f t="shared" si="58"/>
        <v>69.989999999999995</v>
      </c>
      <c r="H1149" s="466" t="str">
        <f t="shared" si="59"/>
        <v>Unlimited</v>
      </c>
    </row>
    <row r="1150" spans="1:8" x14ac:dyDescent="0.25">
      <c r="A1150" s="432">
        <v>1140</v>
      </c>
      <c r="B1150" s="466">
        <f t="shared" si="60"/>
        <v>109.07</v>
      </c>
      <c r="C1150" s="466">
        <f t="shared" si="60"/>
        <v>279.99</v>
      </c>
      <c r="D1150" s="466">
        <f t="shared" si="60"/>
        <v>207.99</v>
      </c>
      <c r="E1150" s="466">
        <f t="shared" si="60"/>
        <v>97.99</v>
      </c>
      <c r="F1150" s="466">
        <f t="shared" si="60"/>
        <v>69.989999999999995</v>
      </c>
      <c r="G1150" s="466">
        <f t="shared" si="58"/>
        <v>69.989999999999995</v>
      </c>
      <c r="H1150" s="466" t="str">
        <f t="shared" si="59"/>
        <v>Unlimited</v>
      </c>
    </row>
    <row r="1151" spans="1:8" x14ac:dyDescent="0.25">
      <c r="A1151" s="432">
        <v>1141</v>
      </c>
      <c r="B1151" s="466">
        <f t="shared" si="60"/>
        <v>109.16</v>
      </c>
      <c r="C1151" s="466">
        <f t="shared" si="60"/>
        <v>280.24</v>
      </c>
      <c r="D1151" s="466">
        <f t="shared" si="60"/>
        <v>208.24</v>
      </c>
      <c r="E1151" s="466">
        <f t="shared" si="60"/>
        <v>98.24</v>
      </c>
      <c r="F1151" s="466">
        <f t="shared" si="60"/>
        <v>69.989999999999995</v>
      </c>
      <c r="G1151" s="466">
        <f t="shared" si="58"/>
        <v>69.989999999999995</v>
      </c>
      <c r="H1151" s="466" t="str">
        <f t="shared" si="59"/>
        <v>Unlimited</v>
      </c>
    </row>
    <row r="1152" spans="1:8" x14ac:dyDescent="0.25">
      <c r="A1152" s="432">
        <v>1142</v>
      </c>
      <c r="B1152" s="466">
        <f t="shared" si="60"/>
        <v>109.25</v>
      </c>
      <c r="C1152" s="466">
        <f t="shared" si="60"/>
        <v>280.49</v>
      </c>
      <c r="D1152" s="466">
        <f t="shared" si="60"/>
        <v>208.49</v>
      </c>
      <c r="E1152" s="466">
        <f t="shared" si="60"/>
        <v>98.49</v>
      </c>
      <c r="F1152" s="466">
        <f t="shared" si="60"/>
        <v>69.989999999999995</v>
      </c>
      <c r="G1152" s="466">
        <f t="shared" si="58"/>
        <v>69.989999999999995</v>
      </c>
      <c r="H1152" s="466" t="str">
        <f t="shared" si="59"/>
        <v>Unlimited</v>
      </c>
    </row>
    <row r="1153" spans="1:8" x14ac:dyDescent="0.25">
      <c r="A1153" s="432">
        <v>1143</v>
      </c>
      <c r="B1153" s="466">
        <f t="shared" si="60"/>
        <v>109.34</v>
      </c>
      <c r="C1153" s="466">
        <f t="shared" si="60"/>
        <v>280.74</v>
      </c>
      <c r="D1153" s="466">
        <f t="shared" si="60"/>
        <v>208.74</v>
      </c>
      <c r="E1153" s="466">
        <f t="shared" si="60"/>
        <v>98.74</v>
      </c>
      <c r="F1153" s="466">
        <f t="shared" si="60"/>
        <v>69.989999999999995</v>
      </c>
      <c r="G1153" s="466">
        <f t="shared" si="58"/>
        <v>69.989999999999995</v>
      </c>
      <c r="H1153" s="466" t="str">
        <f t="shared" si="59"/>
        <v>Unlimited</v>
      </c>
    </row>
    <row r="1154" spans="1:8" x14ac:dyDescent="0.25">
      <c r="A1154" s="432">
        <v>1144</v>
      </c>
      <c r="B1154" s="466">
        <f t="shared" si="60"/>
        <v>109.43</v>
      </c>
      <c r="C1154" s="466">
        <f t="shared" si="60"/>
        <v>280.99</v>
      </c>
      <c r="D1154" s="466">
        <f t="shared" si="60"/>
        <v>208.99</v>
      </c>
      <c r="E1154" s="466">
        <f t="shared" si="60"/>
        <v>98.99</v>
      </c>
      <c r="F1154" s="466">
        <f t="shared" si="60"/>
        <v>69.989999999999995</v>
      </c>
      <c r="G1154" s="466">
        <f t="shared" si="58"/>
        <v>69.989999999999995</v>
      </c>
      <c r="H1154" s="466" t="str">
        <f t="shared" si="59"/>
        <v>Unlimited</v>
      </c>
    </row>
    <row r="1155" spans="1:8" x14ac:dyDescent="0.25">
      <c r="A1155" s="432">
        <v>1145</v>
      </c>
      <c r="B1155" s="466">
        <f t="shared" si="60"/>
        <v>109.52</v>
      </c>
      <c r="C1155" s="466">
        <f t="shared" si="60"/>
        <v>281.24</v>
      </c>
      <c r="D1155" s="466">
        <f t="shared" si="60"/>
        <v>209.24</v>
      </c>
      <c r="E1155" s="466">
        <f t="shared" si="60"/>
        <v>99.24</v>
      </c>
      <c r="F1155" s="466">
        <f t="shared" si="60"/>
        <v>69.989999999999995</v>
      </c>
      <c r="G1155" s="466">
        <f t="shared" si="58"/>
        <v>69.989999999999995</v>
      </c>
      <c r="H1155" s="466" t="str">
        <f t="shared" si="59"/>
        <v>Unlimited</v>
      </c>
    </row>
    <row r="1156" spans="1:8" x14ac:dyDescent="0.25">
      <c r="A1156" s="432">
        <v>1146</v>
      </c>
      <c r="B1156" s="466">
        <f t="shared" si="60"/>
        <v>109.61</v>
      </c>
      <c r="C1156" s="466">
        <f t="shared" si="60"/>
        <v>281.49</v>
      </c>
      <c r="D1156" s="466">
        <f t="shared" si="60"/>
        <v>209.49</v>
      </c>
      <c r="E1156" s="466">
        <f t="shared" si="60"/>
        <v>99.49</v>
      </c>
      <c r="F1156" s="466">
        <f t="shared" si="60"/>
        <v>69.989999999999995</v>
      </c>
      <c r="G1156" s="466">
        <f t="shared" si="58"/>
        <v>69.989999999999995</v>
      </c>
      <c r="H1156" s="466" t="str">
        <f t="shared" si="59"/>
        <v>Unlimited</v>
      </c>
    </row>
    <row r="1157" spans="1:8" x14ac:dyDescent="0.25">
      <c r="A1157" s="432">
        <v>1147</v>
      </c>
      <c r="B1157" s="466">
        <f t="shared" si="60"/>
        <v>109.7</v>
      </c>
      <c r="C1157" s="466">
        <f t="shared" si="60"/>
        <v>281.74</v>
      </c>
      <c r="D1157" s="466">
        <f t="shared" si="60"/>
        <v>209.74</v>
      </c>
      <c r="E1157" s="466">
        <f t="shared" si="60"/>
        <v>99.74</v>
      </c>
      <c r="F1157" s="466">
        <f t="shared" si="60"/>
        <v>69.989999999999995</v>
      </c>
      <c r="G1157" s="466">
        <f t="shared" si="58"/>
        <v>69.989999999999995</v>
      </c>
      <c r="H1157" s="466" t="str">
        <f t="shared" si="59"/>
        <v>Unlimited</v>
      </c>
    </row>
    <row r="1158" spans="1:8" x14ac:dyDescent="0.25">
      <c r="A1158" s="432">
        <v>1148</v>
      </c>
      <c r="B1158" s="466">
        <f t="shared" si="60"/>
        <v>109.79</v>
      </c>
      <c r="C1158" s="466">
        <f t="shared" si="60"/>
        <v>281.99</v>
      </c>
      <c r="D1158" s="466">
        <f t="shared" si="60"/>
        <v>209.99</v>
      </c>
      <c r="E1158" s="466">
        <f t="shared" si="60"/>
        <v>99.99</v>
      </c>
      <c r="F1158" s="466">
        <f t="shared" si="60"/>
        <v>69.989999999999995</v>
      </c>
      <c r="G1158" s="466">
        <f t="shared" si="58"/>
        <v>69.989999999999995</v>
      </c>
      <c r="H1158" s="466" t="str">
        <f t="shared" si="59"/>
        <v>Unlimited</v>
      </c>
    </row>
    <row r="1159" spans="1:8" x14ac:dyDescent="0.25">
      <c r="A1159" s="432">
        <v>1149</v>
      </c>
      <c r="B1159" s="466">
        <f t="shared" si="60"/>
        <v>109.88</v>
      </c>
      <c r="C1159" s="466">
        <f t="shared" si="60"/>
        <v>282.24</v>
      </c>
      <c r="D1159" s="466">
        <f t="shared" si="60"/>
        <v>210.24</v>
      </c>
      <c r="E1159" s="466">
        <f t="shared" si="60"/>
        <v>100.24</v>
      </c>
      <c r="F1159" s="466">
        <f t="shared" si="60"/>
        <v>69.989999999999995</v>
      </c>
      <c r="G1159" s="466">
        <f t="shared" si="58"/>
        <v>69.989999999999995</v>
      </c>
      <c r="H1159" s="466" t="str">
        <f t="shared" si="59"/>
        <v>Unlimited</v>
      </c>
    </row>
    <row r="1160" spans="1:8" x14ac:dyDescent="0.25">
      <c r="A1160" s="432">
        <v>1150</v>
      </c>
      <c r="B1160" s="466">
        <f t="shared" si="60"/>
        <v>109.97</v>
      </c>
      <c r="C1160" s="466">
        <f t="shared" si="60"/>
        <v>282.49</v>
      </c>
      <c r="D1160" s="466">
        <f t="shared" si="60"/>
        <v>210.49</v>
      </c>
      <c r="E1160" s="466">
        <f t="shared" si="60"/>
        <v>100.49</v>
      </c>
      <c r="F1160" s="466">
        <f t="shared" si="60"/>
        <v>69.989999999999995</v>
      </c>
      <c r="G1160" s="466">
        <f t="shared" si="58"/>
        <v>69.989999999999995</v>
      </c>
      <c r="H1160" s="466" t="str">
        <f t="shared" si="59"/>
        <v>Unlimited</v>
      </c>
    </row>
    <row r="1161" spans="1:8" x14ac:dyDescent="0.25">
      <c r="A1161" s="432">
        <v>1151</v>
      </c>
      <c r="B1161" s="466">
        <f t="shared" si="60"/>
        <v>110.06</v>
      </c>
      <c r="C1161" s="466">
        <f t="shared" si="60"/>
        <v>282.74</v>
      </c>
      <c r="D1161" s="466">
        <f t="shared" si="60"/>
        <v>210.74</v>
      </c>
      <c r="E1161" s="466">
        <f t="shared" si="60"/>
        <v>100.74</v>
      </c>
      <c r="F1161" s="466">
        <f t="shared" si="60"/>
        <v>69.989999999999995</v>
      </c>
      <c r="G1161" s="466">
        <f t="shared" si="58"/>
        <v>69.989999999999995</v>
      </c>
      <c r="H1161" s="466" t="str">
        <f t="shared" si="59"/>
        <v>Unlimited</v>
      </c>
    </row>
    <row r="1162" spans="1:8" x14ac:dyDescent="0.25">
      <c r="A1162" s="432">
        <v>1152</v>
      </c>
      <c r="B1162" s="466">
        <f t="shared" si="60"/>
        <v>110.15</v>
      </c>
      <c r="C1162" s="466">
        <f t="shared" si="60"/>
        <v>282.99</v>
      </c>
      <c r="D1162" s="466">
        <f t="shared" si="60"/>
        <v>210.99</v>
      </c>
      <c r="E1162" s="466">
        <f t="shared" si="60"/>
        <v>100.99</v>
      </c>
      <c r="F1162" s="466">
        <f t="shared" si="60"/>
        <v>69.989999999999995</v>
      </c>
      <c r="G1162" s="466">
        <f t="shared" si="58"/>
        <v>69.989999999999995</v>
      </c>
      <c r="H1162" s="466" t="str">
        <f t="shared" si="59"/>
        <v>Unlimited</v>
      </c>
    </row>
    <row r="1163" spans="1:8" x14ac:dyDescent="0.25">
      <c r="A1163" s="432">
        <v>1153</v>
      </c>
      <c r="B1163" s="466">
        <f t="shared" si="60"/>
        <v>110.24</v>
      </c>
      <c r="C1163" s="466">
        <f t="shared" si="60"/>
        <v>283.24</v>
      </c>
      <c r="D1163" s="466">
        <f t="shared" si="60"/>
        <v>211.24</v>
      </c>
      <c r="E1163" s="466">
        <f t="shared" si="60"/>
        <v>101.24</v>
      </c>
      <c r="F1163" s="466">
        <f t="shared" si="60"/>
        <v>69.989999999999995</v>
      </c>
      <c r="G1163" s="466">
        <f t="shared" si="58"/>
        <v>69.989999999999995</v>
      </c>
      <c r="H1163" s="466" t="str">
        <f t="shared" si="59"/>
        <v>Unlimited</v>
      </c>
    </row>
    <row r="1164" spans="1:8" x14ac:dyDescent="0.25">
      <c r="A1164" s="432">
        <v>1154</v>
      </c>
      <c r="B1164" s="466">
        <f t="shared" si="60"/>
        <v>110.33</v>
      </c>
      <c r="C1164" s="466">
        <f t="shared" si="60"/>
        <v>283.49</v>
      </c>
      <c r="D1164" s="466">
        <f t="shared" si="60"/>
        <v>211.49</v>
      </c>
      <c r="E1164" s="466">
        <f t="shared" si="60"/>
        <v>101.49</v>
      </c>
      <c r="F1164" s="466">
        <f t="shared" si="60"/>
        <v>69.989999999999995</v>
      </c>
      <c r="G1164" s="466">
        <f t="shared" ref="G1164:G1227" si="61">MIN(B1164:F1164)</f>
        <v>69.989999999999995</v>
      </c>
      <c r="H1164" s="466" t="str">
        <f t="shared" ref="H1164:H1227" si="62">IF(G1164=F1164,"Unlimited",IF(G1164=E1164,"Pooled 900",IF(G1164=D1164,"Pooled 400",IF(G1164=C1164,"Pooled 100",IF(G1164=B1164,"Metered","")))))</f>
        <v>Unlimited</v>
      </c>
    </row>
    <row r="1165" spans="1:8" x14ac:dyDescent="0.25">
      <c r="A1165" s="432">
        <v>1155</v>
      </c>
      <c r="B1165" s="466">
        <f t="shared" si="60"/>
        <v>110.42</v>
      </c>
      <c r="C1165" s="466">
        <f t="shared" si="60"/>
        <v>283.74</v>
      </c>
      <c r="D1165" s="466">
        <f t="shared" si="60"/>
        <v>211.74</v>
      </c>
      <c r="E1165" s="466">
        <f t="shared" si="60"/>
        <v>101.74</v>
      </c>
      <c r="F1165" s="466">
        <f t="shared" si="60"/>
        <v>69.989999999999995</v>
      </c>
      <c r="G1165" s="466">
        <f t="shared" si="61"/>
        <v>69.989999999999995</v>
      </c>
      <c r="H1165" s="466" t="str">
        <f t="shared" si="62"/>
        <v>Unlimited</v>
      </c>
    </row>
    <row r="1166" spans="1:8" x14ac:dyDescent="0.25">
      <c r="A1166" s="432">
        <v>1156</v>
      </c>
      <c r="B1166" s="466">
        <f t="shared" si="60"/>
        <v>110.51</v>
      </c>
      <c r="C1166" s="466">
        <f t="shared" si="60"/>
        <v>283.99</v>
      </c>
      <c r="D1166" s="466">
        <f t="shared" si="60"/>
        <v>211.99</v>
      </c>
      <c r="E1166" s="466">
        <f t="shared" si="60"/>
        <v>101.99</v>
      </c>
      <c r="F1166" s="466">
        <f t="shared" si="60"/>
        <v>69.989999999999995</v>
      </c>
      <c r="G1166" s="466">
        <f t="shared" si="61"/>
        <v>69.989999999999995</v>
      </c>
      <c r="H1166" s="466" t="str">
        <f t="shared" si="62"/>
        <v>Unlimited</v>
      </c>
    </row>
    <row r="1167" spans="1:8" x14ac:dyDescent="0.25">
      <c r="A1167" s="432">
        <v>1157</v>
      </c>
      <c r="B1167" s="466">
        <f t="shared" si="60"/>
        <v>110.6</v>
      </c>
      <c r="C1167" s="466">
        <f t="shared" si="60"/>
        <v>284.24</v>
      </c>
      <c r="D1167" s="466">
        <f t="shared" si="60"/>
        <v>212.24</v>
      </c>
      <c r="E1167" s="466">
        <f t="shared" si="60"/>
        <v>102.24</v>
      </c>
      <c r="F1167" s="466">
        <f t="shared" si="60"/>
        <v>69.989999999999995</v>
      </c>
      <c r="G1167" s="466">
        <f t="shared" si="61"/>
        <v>69.989999999999995</v>
      </c>
      <c r="H1167" s="466" t="str">
        <f t="shared" si="62"/>
        <v>Unlimited</v>
      </c>
    </row>
    <row r="1168" spans="1:8" x14ac:dyDescent="0.25">
      <c r="A1168" s="432">
        <v>1158</v>
      </c>
      <c r="B1168" s="466">
        <f t="shared" si="60"/>
        <v>110.69</v>
      </c>
      <c r="C1168" s="466">
        <f t="shared" si="60"/>
        <v>284.49</v>
      </c>
      <c r="D1168" s="466">
        <f t="shared" si="60"/>
        <v>212.49</v>
      </c>
      <c r="E1168" s="466">
        <f t="shared" si="60"/>
        <v>102.49</v>
      </c>
      <c r="F1168" s="466">
        <f t="shared" si="60"/>
        <v>69.989999999999995</v>
      </c>
      <c r="G1168" s="466">
        <f t="shared" si="61"/>
        <v>69.989999999999995</v>
      </c>
      <c r="H1168" s="466" t="str">
        <f t="shared" si="62"/>
        <v>Unlimited</v>
      </c>
    </row>
    <row r="1169" spans="1:8" x14ac:dyDescent="0.25">
      <c r="A1169" s="432">
        <v>1159</v>
      </c>
      <c r="B1169" s="466">
        <f t="shared" si="60"/>
        <v>110.78</v>
      </c>
      <c r="C1169" s="466">
        <f t="shared" si="60"/>
        <v>284.74</v>
      </c>
      <c r="D1169" s="466">
        <f t="shared" si="60"/>
        <v>212.74</v>
      </c>
      <c r="E1169" s="466">
        <f t="shared" si="60"/>
        <v>102.74</v>
      </c>
      <c r="F1169" s="466">
        <f t="shared" si="60"/>
        <v>69.989999999999995</v>
      </c>
      <c r="G1169" s="466">
        <f t="shared" si="61"/>
        <v>69.989999999999995</v>
      </c>
      <c r="H1169" s="466" t="str">
        <f t="shared" si="62"/>
        <v>Unlimited</v>
      </c>
    </row>
    <row r="1170" spans="1:8" x14ac:dyDescent="0.25">
      <c r="A1170" s="432">
        <v>1160</v>
      </c>
      <c r="B1170" s="466">
        <f t="shared" si="60"/>
        <v>110.87</v>
      </c>
      <c r="C1170" s="466">
        <f t="shared" si="60"/>
        <v>284.99</v>
      </c>
      <c r="D1170" s="466">
        <f t="shared" si="60"/>
        <v>212.99</v>
      </c>
      <c r="E1170" s="466">
        <f t="shared" si="60"/>
        <v>102.99</v>
      </c>
      <c r="F1170" s="466">
        <f t="shared" si="60"/>
        <v>69.989999999999995</v>
      </c>
      <c r="G1170" s="466">
        <f t="shared" si="61"/>
        <v>69.989999999999995</v>
      </c>
      <c r="H1170" s="466" t="str">
        <f t="shared" si="62"/>
        <v>Unlimited</v>
      </c>
    </row>
    <row r="1171" spans="1:8" x14ac:dyDescent="0.25">
      <c r="A1171" s="432">
        <v>1161</v>
      </c>
      <c r="B1171" s="466">
        <f t="shared" si="60"/>
        <v>110.96</v>
      </c>
      <c r="C1171" s="466">
        <f t="shared" si="60"/>
        <v>285.24</v>
      </c>
      <c r="D1171" s="466">
        <f t="shared" si="60"/>
        <v>213.24</v>
      </c>
      <c r="E1171" s="466">
        <f t="shared" si="60"/>
        <v>103.24</v>
      </c>
      <c r="F1171" s="466">
        <f t="shared" si="60"/>
        <v>69.989999999999995</v>
      </c>
      <c r="G1171" s="466">
        <f t="shared" si="61"/>
        <v>69.989999999999995</v>
      </c>
      <c r="H1171" s="466" t="str">
        <f t="shared" si="62"/>
        <v>Unlimited</v>
      </c>
    </row>
    <row r="1172" spans="1:8" x14ac:dyDescent="0.25">
      <c r="A1172" s="432">
        <v>1162</v>
      </c>
      <c r="B1172" s="466">
        <f t="shared" si="60"/>
        <v>111.05</v>
      </c>
      <c r="C1172" s="466">
        <f t="shared" si="60"/>
        <v>285.49</v>
      </c>
      <c r="D1172" s="466">
        <f t="shared" si="60"/>
        <v>213.49</v>
      </c>
      <c r="E1172" s="466">
        <f t="shared" si="60"/>
        <v>103.49</v>
      </c>
      <c r="F1172" s="466">
        <f t="shared" si="60"/>
        <v>69.989999999999995</v>
      </c>
      <c r="G1172" s="466">
        <f t="shared" si="61"/>
        <v>69.989999999999995</v>
      </c>
      <c r="H1172" s="466" t="str">
        <f t="shared" si="62"/>
        <v>Unlimited</v>
      </c>
    </row>
    <row r="1173" spans="1:8" x14ac:dyDescent="0.25">
      <c r="A1173" s="432">
        <v>1163</v>
      </c>
      <c r="B1173" s="466">
        <f t="shared" si="60"/>
        <v>111.14</v>
      </c>
      <c r="C1173" s="466">
        <f t="shared" si="60"/>
        <v>285.74</v>
      </c>
      <c r="D1173" s="466">
        <f t="shared" si="60"/>
        <v>213.74</v>
      </c>
      <c r="E1173" s="466">
        <f t="shared" si="60"/>
        <v>103.74</v>
      </c>
      <c r="F1173" s="466">
        <f t="shared" si="60"/>
        <v>69.989999999999995</v>
      </c>
      <c r="G1173" s="466">
        <f t="shared" si="61"/>
        <v>69.989999999999995</v>
      </c>
      <c r="H1173" s="466" t="str">
        <f t="shared" si="62"/>
        <v>Unlimited</v>
      </c>
    </row>
    <row r="1174" spans="1:8" x14ac:dyDescent="0.25">
      <c r="A1174" s="432">
        <v>1164</v>
      </c>
      <c r="B1174" s="466">
        <f t="shared" si="60"/>
        <v>111.23</v>
      </c>
      <c r="C1174" s="466">
        <f t="shared" si="60"/>
        <v>285.99</v>
      </c>
      <c r="D1174" s="466">
        <f t="shared" si="60"/>
        <v>213.99</v>
      </c>
      <c r="E1174" s="466">
        <f t="shared" si="60"/>
        <v>103.99</v>
      </c>
      <c r="F1174" s="466">
        <f t="shared" si="60"/>
        <v>69.989999999999995</v>
      </c>
      <c r="G1174" s="466">
        <f t="shared" si="61"/>
        <v>69.989999999999995</v>
      </c>
      <c r="H1174" s="466" t="str">
        <f t="shared" si="62"/>
        <v>Unlimited</v>
      </c>
    </row>
    <row r="1175" spans="1:8" x14ac:dyDescent="0.25">
      <c r="A1175" s="432">
        <v>1165</v>
      </c>
      <c r="B1175" s="466">
        <f t="shared" si="60"/>
        <v>111.32</v>
      </c>
      <c r="C1175" s="466">
        <f t="shared" si="60"/>
        <v>286.24</v>
      </c>
      <c r="D1175" s="466">
        <f t="shared" si="60"/>
        <v>214.24</v>
      </c>
      <c r="E1175" s="466">
        <f t="shared" si="60"/>
        <v>104.24</v>
      </c>
      <c r="F1175" s="466">
        <f t="shared" si="60"/>
        <v>69.989999999999995</v>
      </c>
      <c r="G1175" s="466">
        <f t="shared" si="61"/>
        <v>69.989999999999995</v>
      </c>
      <c r="H1175" s="466" t="str">
        <f t="shared" si="62"/>
        <v>Unlimited</v>
      </c>
    </row>
    <row r="1176" spans="1:8" x14ac:dyDescent="0.25">
      <c r="A1176" s="432">
        <v>1166</v>
      </c>
      <c r="B1176" s="466">
        <f t="shared" si="60"/>
        <v>111.41</v>
      </c>
      <c r="C1176" s="466">
        <f t="shared" si="60"/>
        <v>286.49</v>
      </c>
      <c r="D1176" s="466">
        <f t="shared" si="60"/>
        <v>214.49</v>
      </c>
      <c r="E1176" s="466">
        <f t="shared" si="60"/>
        <v>104.49</v>
      </c>
      <c r="F1176" s="466">
        <f t="shared" si="60"/>
        <v>69.989999999999995</v>
      </c>
      <c r="G1176" s="466">
        <f t="shared" si="61"/>
        <v>69.989999999999995</v>
      </c>
      <c r="H1176" s="466" t="str">
        <f t="shared" si="62"/>
        <v>Unlimited</v>
      </c>
    </row>
    <row r="1177" spans="1:8" x14ac:dyDescent="0.25">
      <c r="A1177" s="432">
        <v>1167</v>
      </c>
      <c r="B1177" s="466">
        <f t="shared" si="60"/>
        <v>111.5</v>
      </c>
      <c r="C1177" s="466">
        <f t="shared" si="60"/>
        <v>286.74</v>
      </c>
      <c r="D1177" s="466">
        <f t="shared" si="60"/>
        <v>214.74</v>
      </c>
      <c r="E1177" s="466">
        <f t="shared" si="60"/>
        <v>104.74</v>
      </c>
      <c r="F1177" s="466">
        <f t="shared" si="60"/>
        <v>69.989999999999995</v>
      </c>
      <c r="G1177" s="466">
        <f t="shared" si="61"/>
        <v>69.989999999999995</v>
      </c>
      <c r="H1177" s="466" t="str">
        <f t="shared" si="62"/>
        <v>Unlimited</v>
      </c>
    </row>
    <row r="1178" spans="1:8" x14ac:dyDescent="0.25">
      <c r="A1178" s="432">
        <v>1168</v>
      </c>
      <c r="B1178" s="466">
        <f t="shared" si="60"/>
        <v>111.59</v>
      </c>
      <c r="C1178" s="466">
        <f t="shared" si="60"/>
        <v>286.99</v>
      </c>
      <c r="D1178" s="466">
        <f t="shared" si="60"/>
        <v>214.99</v>
      </c>
      <c r="E1178" s="466">
        <f t="shared" si="60"/>
        <v>104.99</v>
      </c>
      <c r="F1178" s="466">
        <f t="shared" si="60"/>
        <v>69.989999999999995</v>
      </c>
      <c r="G1178" s="466">
        <f t="shared" si="61"/>
        <v>69.989999999999995</v>
      </c>
      <c r="H1178" s="466" t="str">
        <f t="shared" si="62"/>
        <v>Unlimited</v>
      </c>
    </row>
    <row r="1179" spans="1:8" x14ac:dyDescent="0.25">
      <c r="A1179" s="432">
        <v>1169</v>
      </c>
      <c r="B1179" s="466">
        <f t="shared" si="60"/>
        <v>111.68</v>
      </c>
      <c r="C1179" s="466">
        <f t="shared" si="60"/>
        <v>287.24</v>
      </c>
      <c r="D1179" s="466">
        <f t="shared" si="60"/>
        <v>215.24</v>
      </c>
      <c r="E1179" s="466">
        <f t="shared" si="60"/>
        <v>105.24</v>
      </c>
      <c r="F1179" s="466">
        <f t="shared" si="60"/>
        <v>69.989999999999995</v>
      </c>
      <c r="G1179" s="466">
        <f t="shared" si="61"/>
        <v>69.989999999999995</v>
      </c>
      <c r="H1179" s="466" t="str">
        <f t="shared" si="62"/>
        <v>Unlimited</v>
      </c>
    </row>
    <row r="1180" spans="1:8" x14ac:dyDescent="0.25">
      <c r="A1180" s="432">
        <v>1170</v>
      </c>
      <c r="B1180" s="466">
        <f t="shared" si="60"/>
        <v>111.77</v>
      </c>
      <c r="C1180" s="466">
        <f t="shared" si="60"/>
        <v>287.49</v>
      </c>
      <c r="D1180" s="466">
        <f t="shared" si="60"/>
        <v>215.49</v>
      </c>
      <c r="E1180" s="466">
        <f t="shared" si="60"/>
        <v>105.49</v>
      </c>
      <c r="F1180" s="466">
        <f t="shared" si="60"/>
        <v>69.989999999999995</v>
      </c>
      <c r="G1180" s="466">
        <f t="shared" si="61"/>
        <v>69.989999999999995</v>
      </c>
      <c r="H1180" s="466" t="str">
        <f t="shared" si="62"/>
        <v>Unlimited</v>
      </c>
    </row>
    <row r="1181" spans="1:8" x14ac:dyDescent="0.25">
      <c r="A1181" s="432">
        <v>1171</v>
      </c>
      <c r="B1181" s="466">
        <f t="shared" si="60"/>
        <v>111.86</v>
      </c>
      <c r="C1181" s="466">
        <f t="shared" si="60"/>
        <v>287.74</v>
      </c>
      <c r="D1181" s="466">
        <f t="shared" si="60"/>
        <v>215.74</v>
      </c>
      <c r="E1181" s="466">
        <f t="shared" si="60"/>
        <v>105.74</v>
      </c>
      <c r="F1181" s="466">
        <f t="shared" si="60"/>
        <v>69.989999999999995</v>
      </c>
      <c r="G1181" s="466">
        <f t="shared" si="61"/>
        <v>69.989999999999995</v>
      </c>
      <c r="H1181" s="466" t="str">
        <f t="shared" si="62"/>
        <v>Unlimited</v>
      </c>
    </row>
    <row r="1182" spans="1:8" x14ac:dyDescent="0.25">
      <c r="A1182" s="432">
        <v>1172</v>
      </c>
      <c r="B1182" s="466">
        <f t="shared" si="60"/>
        <v>111.95</v>
      </c>
      <c r="C1182" s="466">
        <f t="shared" si="60"/>
        <v>287.99</v>
      </c>
      <c r="D1182" s="466">
        <f t="shared" si="60"/>
        <v>215.99</v>
      </c>
      <c r="E1182" s="466">
        <f t="shared" si="60"/>
        <v>105.99</v>
      </c>
      <c r="F1182" s="466">
        <f t="shared" si="60"/>
        <v>69.989999999999995</v>
      </c>
      <c r="G1182" s="466">
        <f t="shared" si="61"/>
        <v>69.989999999999995</v>
      </c>
      <c r="H1182" s="466" t="str">
        <f t="shared" si="62"/>
        <v>Unlimited</v>
      </c>
    </row>
    <row r="1183" spans="1:8" x14ac:dyDescent="0.25">
      <c r="A1183" s="432">
        <v>1173</v>
      </c>
      <c r="B1183" s="466">
        <f t="shared" si="60"/>
        <v>112.04</v>
      </c>
      <c r="C1183" s="466">
        <f t="shared" si="60"/>
        <v>288.24</v>
      </c>
      <c r="D1183" s="466">
        <f t="shared" si="60"/>
        <v>216.24</v>
      </c>
      <c r="E1183" s="466">
        <f t="shared" si="60"/>
        <v>106.24</v>
      </c>
      <c r="F1183" s="466">
        <f t="shared" si="60"/>
        <v>69.989999999999995</v>
      </c>
      <c r="G1183" s="466">
        <f t="shared" si="61"/>
        <v>69.989999999999995</v>
      </c>
      <c r="H1183" s="466" t="str">
        <f t="shared" si="62"/>
        <v>Unlimited</v>
      </c>
    </row>
    <row r="1184" spans="1:8" x14ac:dyDescent="0.25">
      <c r="A1184" s="432">
        <v>1174</v>
      </c>
      <c r="B1184" s="466">
        <f t="shared" si="60"/>
        <v>112.13</v>
      </c>
      <c r="C1184" s="466">
        <f t="shared" si="60"/>
        <v>288.49</v>
      </c>
      <c r="D1184" s="466">
        <f t="shared" si="60"/>
        <v>216.49</v>
      </c>
      <c r="E1184" s="466">
        <f t="shared" si="60"/>
        <v>106.49</v>
      </c>
      <c r="F1184" s="466">
        <f t="shared" si="60"/>
        <v>69.989999999999995</v>
      </c>
      <c r="G1184" s="466">
        <f t="shared" si="61"/>
        <v>69.989999999999995</v>
      </c>
      <c r="H1184" s="466" t="str">
        <f t="shared" si="62"/>
        <v>Unlimited</v>
      </c>
    </row>
    <row r="1185" spans="1:8" x14ac:dyDescent="0.25">
      <c r="A1185" s="432">
        <v>1175</v>
      </c>
      <c r="B1185" s="466">
        <f t="shared" si="60"/>
        <v>112.22</v>
      </c>
      <c r="C1185" s="466">
        <f t="shared" si="60"/>
        <v>288.74</v>
      </c>
      <c r="D1185" s="466">
        <f t="shared" si="60"/>
        <v>216.74</v>
      </c>
      <c r="E1185" s="466">
        <f t="shared" si="60"/>
        <v>106.74</v>
      </c>
      <c r="F1185" s="466">
        <f t="shared" si="60"/>
        <v>69.989999999999995</v>
      </c>
      <c r="G1185" s="466">
        <f t="shared" si="61"/>
        <v>69.989999999999995</v>
      </c>
      <c r="H1185" s="466" t="str">
        <f t="shared" si="62"/>
        <v>Unlimited</v>
      </c>
    </row>
    <row r="1186" spans="1:8" x14ac:dyDescent="0.25">
      <c r="A1186" s="432">
        <v>1176</v>
      </c>
      <c r="B1186" s="466">
        <f t="shared" si="60"/>
        <v>112.31</v>
      </c>
      <c r="C1186" s="466">
        <f t="shared" si="60"/>
        <v>288.99</v>
      </c>
      <c r="D1186" s="466">
        <f t="shared" si="60"/>
        <v>216.99</v>
      </c>
      <c r="E1186" s="466">
        <f t="shared" si="60"/>
        <v>106.99</v>
      </c>
      <c r="F1186" s="466">
        <f t="shared" si="60"/>
        <v>69.989999999999995</v>
      </c>
      <c r="G1186" s="466">
        <f t="shared" si="61"/>
        <v>69.989999999999995</v>
      </c>
      <c r="H1186" s="466" t="str">
        <f t="shared" si="62"/>
        <v>Unlimited</v>
      </c>
    </row>
    <row r="1187" spans="1:8" x14ac:dyDescent="0.25">
      <c r="A1187" s="432">
        <v>1177</v>
      </c>
      <c r="B1187" s="466">
        <f t="shared" si="60"/>
        <v>112.4</v>
      </c>
      <c r="C1187" s="466">
        <f t="shared" si="60"/>
        <v>289.24</v>
      </c>
      <c r="D1187" s="466">
        <f t="shared" si="60"/>
        <v>217.24</v>
      </c>
      <c r="E1187" s="466">
        <f t="shared" si="60"/>
        <v>107.24</v>
      </c>
      <c r="F1187" s="466">
        <f t="shared" si="60"/>
        <v>69.989999999999995</v>
      </c>
      <c r="G1187" s="466">
        <f t="shared" si="61"/>
        <v>69.989999999999995</v>
      </c>
      <c r="H1187" s="466" t="str">
        <f t="shared" si="62"/>
        <v>Unlimited</v>
      </c>
    </row>
    <row r="1188" spans="1:8" x14ac:dyDescent="0.25">
      <c r="A1188" s="432">
        <v>1178</v>
      </c>
      <c r="B1188" s="466">
        <f t="shared" si="60"/>
        <v>112.49</v>
      </c>
      <c r="C1188" s="466">
        <f t="shared" si="60"/>
        <v>289.49</v>
      </c>
      <c r="D1188" s="466">
        <f t="shared" si="60"/>
        <v>217.49</v>
      </c>
      <c r="E1188" s="466">
        <f t="shared" si="60"/>
        <v>107.49</v>
      </c>
      <c r="F1188" s="466">
        <f t="shared" si="60"/>
        <v>69.989999999999995</v>
      </c>
      <c r="G1188" s="466">
        <f t="shared" si="61"/>
        <v>69.989999999999995</v>
      </c>
      <c r="H1188" s="466" t="str">
        <f t="shared" si="62"/>
        <v>Unlimited</v>
      </c>
    </row>
    <row r="1189" spans="1:8" x14ac:dyDescent="0.25">
      <c r="A1189" s="432">
        <v>1179</v>
      </c>
      <c r="B1189" s="466">
        <f t="shared" si="60"/>
        <v>112.58</v>
      </c>
      <c r="C1189" s="466">
        <f t="shared" si="60"/>
        <v>289.74</v>
      </c>
      <c r="D1189" s="466">
        <f t="shared" si="60"/>
        <v>217.74</v>
      </c>
      <c r="E1189" s="466">
        <f t="shared" si="60"/>
        <v>107.74</v>
      </c>
      <c r="F1189" s="466">
        <f t="shared" si="60"/>
        <v>69.989999999999995</v>
      </c>
      <c r="G1189" s="466">
        <f t="shared" si="61"/>
        <v>69.989999999999995</v>
      </c>
      <c r="H1189" s="466" t="str">
        <f t="shared" si="62"/>
        <v>Unlimited</v>
      </c>
    </row>
    <row r="1190" spans="1:8" x14ac:dyDescent="0.25">
      <c r="A1190" s="432">
        <v>1180</v>
      </c>
      <c r="B1190" s="466">
        <f t="shared" si="60"/>
        <v>112.67</v>
      </c>
      <c r="C1190" s="466">
        <f t="shared" si="60"/>
        <v>289.99</v>
      </c>
      <c r="D1190" s="466">
        <f t="shared" si="60"/>
        <v>217.99</v>
      </c>
      <c r="E1190" s="466">
        <f t="shared" si="60"/>
        <v>107.99</v>
      </c>
      <c r="F1190" s="466">
        <f t="shared" si="60"/>
        <v>69.989999999999995</v>
      </c>
      <c r="G1190" s="466">
        <f t="shared" si="61"/>
        <v>69.989999999999995</v>
      </c>
      <c r="H1190" s="466" t="str">
        <f t="shared" si="62"/>
        <v>Unlimited</v>
      </c>
    </row>
    <row r="1191" spans="1:8" x14ac:dyDescent="0.25">
      <c r="A1191" s="432">
        <v>1181</v>
      </c>
      <c r="B1191" s="466">
        <f t="shared" si="60"/>
        <v>112.76</v>
      </c>
      <c r="C1191" s="466">
        <f t="shared" si="60"/>
        <v>290.24</v>
      </c>
      <c r="D1191" s="466">
        <f t="shared" si="60"/>
        <v>218.24</v>
      </c>
      <c r="E1191" s="466">
        <f t="shared" si="60"/>
        <v>108.24</v>
      </c>
      <c r="F1191" s="466">
        <f t="shared" si="60"/>
        <v>69.989999999999995</v>
      </c>
      <c r="G1191" s="466">
        <f t="shared" si="61"/>
        <v>69.989999999999995</v>
      </c>
      <c r="H1191" s="466" t="str">
        <f t="shared" si="62"/>
        <v>Unlimited</v>
      </c>
    </row>
    <row r="1192" spans="1:8" x14ac:dyDescent="0.25">
      <c r="A1192" s="432">
        <v>1182</v>
      </c>
      <c r="B1192" s="466">
        <f t="shared" si="60"/>
        <v>112.85</v>
      </c>
      <c r="C1192" s="466">
        <f t="shared" si="60"/>
        <v>290.49</v>
      </c>
      <c r="D1192" s="466">
        <f t="shared" si="60"/>
        <v>218.49</v>
      </c>
      <c r="E1192" s="466">
        <f t="shared" si="60"/>
        <v>108.49</v>
      </c>
      <c r="F1192" s="466">
        <f t="shared" si="60"/>
        <v>69.989999999999995</v>
      </c>
      <c r="G1192" s="466">
        <f t="shared" si="61"/>
        <v>69.989999999999995</v>
      </c>
      <c r="H1192" s="466" t="str">
        <f t="shared" si="62"/>
        <v>Unlimited</v>
      </c>
    </row>
    <row r="1193" spans="1:8" x14ac:dyDescent="0.25">
      <c r="A1193" s="432">
        <v>1183</v>
      </c>
      <c r="B1193" s="466">
        <f t="shared" si="60"/>
        <v>112.94</v>
      </c>
      <c r="C1193" s="466">
        <f t="shared" si="60"/>
        <v>290.74</v>
      </c>
      <c r="D1193" s="466">
        <f t="shared" si="60"/>
        <v>218.74</v>
      </c>
      <c r="E1193" s="466">
        <f t="shared" si="60"/>
        <v>108.74</v>
      </c>
      <c r="F1193" s="466">
        <f t="shared" si="60"/>
        <v>69.989999999999995</v>
      </c>
      <c r="G1193" s="466">
        <f t="shared" si="61"/>
        <v>69.989999999999995</v>
      </c>
      <c r="H1193" s="466" t="str">
        <f t="shared" si="62"/>
        <v>Unlimited</v>
      </c>
    </row>
    <row r="1194" spans="1:8" x14ac:dyDescent="0.25">
      <c r="A1194" s="432">
        <v>1184</v>
      </c>
      <c r="B1194" s="466">
        <f t="shared" si="60"/>
        <v>113.03</v>
      </c>
      <c r="C1194" s="466">
        <f t="shared" si="60"/>
        <v>290.99</v>
      </c>
      <c r="D1194" s="466">
        <f t="shared" si="60"/>
        <v>218.99</v>
      </c>
      <c r="E1194" s="466">
        <f t="shared" si="60"/>
        <v>108.99</v>
      </c>
      <c r="F1194" s="466">
        <f t="shared" si="60"/>
        <v>69.989999999999995</v>
      </c>
      <c r="G1194" s="466">
        <f t="shared" si="61"/>
        <v>69.989999999999995</v>
      </c>
      <c r="H1194" s="466" t="str">
        <f t="shared" si="62"/>
        <v>Unlimited</v>
      </c>
    </row>
    <row r="1195" spans="1:8" x14ac:dyDescent="0.25">
      <c r="A1195" s="432">
        <v>1185</v>
      </c>
      <c r="B1195" s="466">
        <f t="shared" si="60"/>
        <v>113.12</v>
      </c>
      <c r="C1195" s="466">
        <f t="shared" si="60"/>
        <v>291.24</v>
      </c>
      <c r="D1195" s="466">
        <f t="shared" si="60"/>
        <v>219.24</v>
      </c>
      <c r="E1195" s="466">
        <f t="shared" si="60"/>
        <v>109.24</v>
      </c>
      <c r="F1195" s="466">
        <f t="shared" si="60"/>
        <v>69.989999999999995</v>
      </c>
      <c r="G1195" s="466">
        <f t="shared" si="61"/>
        <v>69.989999999999995</v>
      </c>
      <c r="H1195" s="466" t="str">
        <f t="shared" si="62"/>
        <v>Unlimited</v>
      </c>
    </row>
    <row r="1196" spans="1:8" x14ac:dyDescent="0.25">
      <c r="A1196" s="432">
        <v>1186</v>
      </c>
      <c r="B1196" s="466">
        <f t="shared" si="60"/>
        <v>113.21</v>
      </c>
      <c r="C1196" s="466">
        <f t="shared" si="60"/>
        <v>291.49</v>
      </c>
      <c r="D1196" s="466">
        <f t="shared" si="60"/>
        <v>219.49</v>
      </c>
      <c r="E1196" s="466">
        <f t="shared" si="60"/>
        <v>109.49</v>
      </c>
      <c r="F1196" s="466">
        <f t="shared" si="60"/>
        <v>69.989999999999995</v>
      </c>
      <c r="G1196" s="466">
        <f t="shared" si="61"/>
        <v>69.989999999999995</v>
      </c>
      <c r="H1196" s="466" t="str">
        <f t="shared" si="62"/>
        <v>Unlimited</v>
      </c>
    </row>
    <row r="1197" spans="1:8" x14ac:dyDescent="0.25">
      <c r="A1197" s="432">
        <v>1187</v>
      </c>
      <c r="B1197" s="466">
        <f t="shared" ref="B1197:F1247" si="63">ROUND(B$6+IF($A1197&gt;B$2,($A1197-B$2)*B$7,0),2)</f>
        <v>113.3</v>
      </c>
      <c r="C1197" s="466">
        <f t="shared" si="63"/>
        <v>291.74</v>
      </c>
      <c r="D1197" s="466">
        <f t="shared" si="63"/>
        <v>219.74</v>
      </c>
      <c r="E1197" s="466">
        <f t="shared" si="63"/>
        <v>109.74</v>
      </c>
      <c r="F1197" s="466">
        <f t="shared" si="63"/>
        <v>69.989999999999995</v>
      </c>
      <c r="G1197" s="466">
        <f t="shared" si="61"/>
        <v>69.989999999999995</v>
      </c>
      <c r="H1197" s="466" t="str">
        <f t="shared" si="62"/>
        <v>Unlimited</v>
      </c>
    </row>
    <row r="1198" spans="1:8" x14ac:dyDescent="0.25">
      <c r="A1198" s="432">
        <v>1188</v>
      </c>
      <c r="B1198" s="466">
        <f t="shared" si="63"/>
        <v>113.39</v>
      </c>
      <c r="C1198" s="466">
        <f t="shared" si="63"/>
        <v>291.99</v>
      </c>
      <c r="D1198" s="466">
        <f t="shared" si="63"/>
        <v>219.99</v>
      </c>
      <c r="E1198" s="466">
        <f t="shared" si="63"/>
        <v>109.99</v>
      </c>
      <c r="F1198" s="466">
        <f t="shared" si="63"/>
        <v>69.989999999999995</v>
      </c>
      <c r="G1198" s="466">
        <f t="shared" si="61"/>
        <v>69.989999999999995</v>
      </c>
      <c r="H1198" s="466" t="str">
        <f t="shared" si="62"/>
        <v>Unlimited</v>
      </c>
    </row>
    <row r="1199" spans="1:8" x14ac:dyDescent="0.25">
      <c r="A1199" s="432">
        <v>1189</v>
      </c>
      <c r="B1199" s="466">
        <f t="shared" si="63"/>
        <v>113.48</v>
      </c>
      <c r="C1199" s="466">
        <f t="shared" si="63"/>
        <v>292.24</v>
      </c>
      <c r="D1199" s="466">
        <f t="shared" si="63"/>
        <v>220.24</v>
      </c>
      <c r="E1199" s="466">
        <f t="shared" si="63"/>
        <v>110.24</v>
      </c>
      <c r="F1199" s="466">
        <f t="shared" si="63"/>
        <v>69.989999999999995</v>
      </c>
      <c r="G1199" s="466">
        <f t="shared" si="61"/>
        <v>69.989999999999995</v>
      </c>
      <c r="H1199" s="466" t="str">
        <f t="shared" si="62"/>
        <v>Unlimited</v>
      </c>
    </row>
    <row r="1200" spans="1:8" x14ac:dyDescent="0.25">
      <c r="A1200" s="432">
        <v>1190</v>
      </c>
      <c r="B1200" s="466">
        <f t="shared" si="63"/>
        <v>113.57</v>
      </c>
      <c r="C1200" s="466">
        <f t="shared" si="63"/>
        <v>292.49</v>
      </c>
      <c r="D1200" s="466">
        <f t="shared" si="63"/>
        <v>220.49</v>
      </c>
      <c r="E1200" s="466">
        <f t="shared" si="63"/>
        <v>110.49</v>
      </c>
      <c r="F1200" s="466">
        <f t="shared" si="63"/>
        <v>69.989999999999995</v>
      </c>
      <c r="G1200" s="466">
        <f t="shared" si="61"/>
        <v>69.989999999999995</v>
      </c>
      <c r="H1200" s="466" t="str">
        <f t="shared" si="62"/>
        <v>Unlimited</v>
      </c>
    </row>
    <row r="1201" spans="1:8" x14ac:dyDescent="0.25">
      <c r="A1201" s="432">
        <v>1191</v>
      </c>
      <c r="B1201" s="466">
        <f t="shared" si="63"/>
        <v>113.66</v>
      </c>
      <c r="C1201" s="466">
        <f t="shared" si="63"/>
        <v>292.74</v>
      </c>
      <c r="D1201" s="466">
        <f t="shared" si="63"/>
        <v>220.74</v>
      </c>
      <c r="E1201" s="466">
        <f t="shared" si="63"/>
        <v>110.74</v>
      </c>
      <c r="F1201" s="466">
        <f t="shared" si="63"/>
        <v>69.989999999999995</v>
      </c>
      <c r="G1201" s="466">
        <f t="shared" si="61"/>
        <v>69.989999999999995</v>
      </c>
      <c r="H1201" s="466" t="str">
        <f t="shared" si="62"/>
        <v>Unlimited</v>
      </c>
    </row>
    <row r="1202" spans="1:8" x14ac:dyDescent="0.25">
      <c r="A1202" s="432">
        <v>1192</v>
      </c>
      <c r="B1202" s="466">
        <f t="shared" si="63"/>
        <v>113.75</v>
      </c>
      <c r="C1202" s="466">
        <f t="shared" si="63"/>
        <v>292.99</v>
      </c>
      <c r="D1202" s="466">
        <f t="shared" si="63"/>
        <v>220.99</v>
      </c>
      <c r="E1202" s="466">
        <f t="shared" si="63"/>
        <v>110.99</v>
      </c>
      <c r="F1202" s="466">
        <f t="shared" si="63"/>
        <v>69.989999999999995</v>
      </c>
      <c r="G1202" s="466">
        <f t="shared" si="61"/>
        <v>69.989999999999995</v>
      </c>
      <c r="H1202" s="466" t="str">
        <f t="shared" si="62"/>
        <v>Unlimited</v>
      </c>
    </row>
    <row r="1203" spans="1:8" x14ac:dyDescent="0.25">
      <c r="A1203" s="432">
        <v>1193</v>
      </c>
      <c r="B1203" s="466">
        <f t="shared" si="63"/>
        <v>113.84</v>
      </c>
      <c r="C1203" s="466">
        <f t="shared" si="63"/>
        <v>293.24</v>
      </c>
      <c r="D1203" s="466">
        <f t="shared" si="63"/>
        <v>221.24</v>
      </c>
      <c r="E1203" s="466">
        <f t="shared" si="63"/>
        <v>111.24</v>
      </c>
      <c r="F1203" s="466">
        <f t="shared" si="63"/>
        <v>69.989999999999995</v>
      </c>
      <c r="G1203" s="466">
        <f t="shared" si="61"/>
        <v>69.989999999999995</v>
      </c>
      <c r="H1203" s="466" t="str">
        <f t="shared" si="62"/>
        <v>Unlimited</v>
      </c>
    </row>
    <row r="1204" spans="1:8" x14ac:dyDescent="0.25">
      <c r="A1204" s="432">
        <v>1194</v>
      </c>
      <c r="B1204" s="466">
        <f t="shared" si="63"/>
        <v>113.93</v>
      </c>
      <c r="C1204" s="466">
        <f t="shared" si="63"/>
        <v>293.49</v>
      </c>
      <c r="D1204" s="466">
        <f t="shared" si="63"/>
        <v>221.49</v>
      </c>
      <c r="E1204" s="466">
        <f t="shared" si="63"/>
        <v>111.49</v>
      </c>
      <c r="F1204" s="466">
        <f t="shared" si="63"/>
        <v>69.989999999999995</v>
      </c>
      <c r="G1204" s="466">
        <f t="shared" si="61"/>
        <v>69.989999999999995</v>
      </c>
      <c r="H1204" s="466" t="str">
        <f t="shared" si="62"/>
        <v>Unlimited</v>
      </c>
    </row>
    <row r="1205" spans="1:8" x14ac:dyDescent="0.25">
      <c r="A1205" s="432">
        <v>1195</v>
      </c>
      <c r="B1205" s="466">
        <f t="shared" si="63"/>
        <v>114.02</v>
      </c>
      <c r="C1205" s="466">
        <f t="shared" si="63"/>
        <v>293.74</v>
      </c>
      <c r="D1205" s="466">
        <f t="shared" si="63"/>
        <v>221.74</v>
      </c>
      <c r="E1205" s="466">
        <f t="shared" si="63"/>
        <v>111.74</v>
      </c>
      <c r="F1205" s="466">
        <f t="shared" si="63"/>
        <v>69.989999999999995</v>
      </c>
      <c r="G1205" s="466">
        <f t="shared" si="61"/>
        <v>69.989999999999995</v>
      </c>
      <c r="H1205" s="466" t="str">
        <f t="shared" si="62"/>
        <v>Unlimited</v>
      </c>
    </row>
    <row r="1206" spans="1:8" x14ac:dyDescent="0.25">
      <c r="A1206" s="432">
        <v>1196</v>
      </c>
      <c r="B1206" s="466">
        <f t="shared" si="63"/>
        <v>114.11</v>
      </c>
      <c r="C1206" s="466">
        <f t="shared" si="63"/>
        <v>293.99</v>
      </c>
      <c r="D1206" s="466">
        <f t="shared" si="63"/>
        <v>221.99</v>
      </c>
      <c r="E1206" s="466">
        <f t="shared" si="63"/>
        <v>111.99</v>
      </c>
      <c r="F1206" s="466">
        <f t="shared" si="63"/>
        <v>69.989999999999995</v>
      </c>
      <c r="G1206" s="466">
        <f t="shared" si="61"/>
        <v>69.989999999999995</v>
      </c>
      <c r="H1206" s="466" t="str">
        <f t="shared" si="62"/>
        <v>Unlimited</v>
      </c>
    </row>
    <row r="1207" spans="1:8" x14ac:dyDescent="0.25">
      <c r="A1207" s="432">
        <v>1197</v>
      </c>
      <c r="B1207" s="466">
        <f t="shared" si="63"/>
        <v>114.2</v>
      </c>
      <c r="C1207" s="466">
        <f t="shared" si="63"/>
        <v>294.24</v>
      </c>
      <c r="D1207" s="466">
        <f t="shared" si="63"/>
        <v>222.24</v>
      </c>
      <c r="E1207" s="466">
        <f t="shared" si="63"/>
        <v>112.24</v>
      </c>
      <c r="F1207" s="466">
        <f t="shared" si="63"/>
        <v>69.989999999999995</v>
      </c>
      <c r="G1207" s="466">
        <f t="shared" si="61"/>
        <v>69.989999999999995</v>
      </c>
      <c r="H1207" s="466" t="str">
        <f t="shared" si="62"/>
        <v>Unlimited</v>
      </c>
    </row>
    <row r="1208" spans="1:8" x14ac:dyDescent="0.25">
      <c r="A1208" s="432">
        <v>1198</v>
      </c>
      <c r="B1208" s="466">
        <f t="shared" si="63"/>
        <v>114.29</v>
      </c>
      <c r="C1208" s="466">
        <f t="shared" si="63"/>
        <v>294.49</v>
      </c>
      <c r="D1208" s="466">
        <f t="shared" si="63"/>
        <v>222.49</v>
      </c>
      <c r="E1208" s="466">
        <f t="shared" si="63"/>
        <v>112.49</v>
      </c>
      <c r="F1208" s="466">
        <f t="shared" si="63"/>
        <v>69.989999999999995</v>
      </c>
      <c r="G1208" s="466">
        <f t="shared" si="61"/>
        <v>69.989999999999995</v>
      </c>
      <c r="H1208" s="466" t="str">
        <f t="shared" si="62"/>
        <v>Unlimited</v>
      </c>
    </row>
    <row r="1209" spans="1:8" x14ac:dyDescent="0.25">
      <c r="A1209" s="432">
        <v>1199</v>
      </c>
      <c r="B1209" s="466">
        <f t="shared" si="63"/>
        <v>114.38</v>
      </c>
      <c r="C1209" s="466">
        <f t="shared" si="63"/>
        <v>294.74</v>
      </c>
      <c r="D1209" s="466">
        <f t="shared" si="63"/>
        <v>222.74</v>
      </c>
      <c r="E1209" s="466">
        <f t="shared" si="63"/>
        <v>112.74</v>
      </c>
      <c r="F1209" s="466">
        <f t="shared" si="63"/>
        <v>69.989999999999995</v>
      </c>
      <c r="G1209" s="466">
        <f t="shared" si="61"/>
        <v>69.989999999999995</v>
      </c>
      <c r="H1209" s="466" t="str">
        <f t="shared" si="62"/>
        <v>Unlimited</v>
      </c>
    </row>
    <row r="1210" spans="1:8" x14ac:dyDescent="0.25">
      <c r="A1210" s="432">
        <v>1200</v>
      </c>
      <c r="B1210" s="466">
        <f t="shared" si="63"/>
        <v>114.47</v>
      </c>
      <c r="C1210" s="466">
        <f t="shared" si="63"/>
        <v>294.99</v>
      </c>
      <c r="D1210" s="466">
        <f t="shared" si="63"/>
        <v>222.99</v>
      </c>
      <c r="E1210" s="466">
        <f t="shared" si="63"/>
        <v>112.99</v>
      </c>
      <c r="F1210" s="466">
        <f t="shared" si="63"/>
        <v>69.989999999999995</v>
      </c>
      <c r="G1210" s="466">
        <f t="shared" si="61"/>
        <v>69.989999999999995</v>
      </c>
      <c r="H1210" s="466" t="str">
        <f t="shared" si="62"/>
        <v>Unlimited</v>
      </c>
    </row>
    <row r="1211" spans="1:8" x14ac:dyDescent="0.25">
      <c r="A1211" s="432">
        <v>1201</v>
      </c>
      <c r="B1211" s="466">
        <f t="shared" si="63"/>
        <v>114.56</v>
      </c>
      <c r="C1211" s="466">
        <f t="shared" si="63"/>
        <v>295.24</v>
      </c>
      <c r="D1211" s="466">
        <f t="shared" si="63"/>
        <v>223.24</v>
      </c>
      <c r="E1211" s="466">
        <f t="shared" si="63"/>
        <v>113.24</v>
      </c>
      <c r="F1211" s="466">
        <f t="shared" si="63"/>
        <v>69.989999999999995</v>
      </c>
      <c r="G1211" s="466">
        <f t="shared" si="61"/>
        <v>69.989999999999995</v>
      </c>
      <c r="H1211" s="466" t="str">
        <f t="shared" si="62"/>
        <v>Unlimited</v>
      </c>
    </row>
    <row r="1212" spans="1:8" x14ac:dyDescent="0.25">
      <c r="A1212" s="432">
        <v>1202</v>
      </c>
      <c r="B1212" s="466">
        <f t="shared" si="63"/>
        <v>114.65</v>
      </c>
      <c r="C1212" s="466">
        <f t="shared" si="63"/>
        <v>295.49</v>
      </c>
      <c r="D1212" s="466">
        <f t="shared" si="63"/>
        <v>223.49</v>
      </c>
      <c r="E1212" s="466">
        <f t="shared" si="63"/>
        <v>113.49</v>
      </c>
      <c r="F1212" s="466">
        <f t="shared" si="63"/>
        <v>69.989999999999995</v>
      </c>
      <c r="G1212" s="466">
        <f t="shared" si="61"/>
        <v>69.989999999999995</v>
      </c>
      <c r="H1212" s="466" t="str">
        <f t="shared" si="62"/>
        <v>Unlimited</v>
      </c>
    </row>
    <row r="1213" spans="1:8" x14ac:dyDescent="0.25">
      <c r="A1213" s="432">
        <v>1203</v>
      </c>
      <c r="B1213" s="466">
        <f t="shared" si="63"/>
        <v>114.74</v>
      </c>
      <c r="C1213" s="466">
        <f t="shared" si="63"/>
        <v>295.74</v>
      </c>
      <c r="D1213" s="466">
        <f t="shared" si="63"/>
        <v>223.74</v>
      </c>
      <c r="E1213" s="466">
        <f t="shared" si="63"/>
        <v>113.74</v>
      </c>
      <c r="F1213" s="466">
        <f t="shared" si="63"/>
        <v>69.989999999999995</v>
      </c>
      <c r="G1213" s="466">
        <f t="shared" si="61"/>
        <v>69.989999999999995</v>
      </c>
      <c r="H1213" s="466" t="str">
        <f t="shared" si="62"/>
        <v>Unlimited</v>
      </c>
    </row>
    <row r="1214" spans="1:8" x14ac:dyDescent="0.25">
      <c r="A1214" s="432">
        <v>1204</v>
      </c>
      <c r="B1214" s="466">
        <f t="shared" si="63"/>
        <v>114.83</v>
      </c>
      <c r="C1214" s="466">
        <f t="shared" si="63"/>
        <v>295.99</v>
      </c>
      <c r="D1214" s="466">
        <f t="shared" si="63"/>
        <v>223.99</v>
      </c>
      <c r="E1214" s="466">
        <f t="shared" si="63"/>
        <v>113.99</v>
      </c>
      <c r="F1214" s="466">
        <f t="shared" si="63"/>
        <v>69.989999999999995</v>
      </c>
      <c r="G1214" s="466">
        <f t="shared" si="61"/>
        <v>69.989999999999995</v>
      </c>
      <c r="H1214" s="466" t="str">
        <f t="shared" si="62"/>
        <v>Unlimited</v>
      </c>
    </row>
    <row r="1215" spans="1:8" x14ac:dyDescent="0.25">
      <c r="A1215" s="432">
        <v>1205</v>
      </c>
      <c r="B1215" s="466">
        <f t="shared" si="63"/>
        <v>114.92</v>
      </c>
      <c r="C1215" s="466">
        <f t="shared" si="63"/>
        <v>296.24</v>
      </c>
      <c r="D1215" s="466">
        <f t="shared" si="63"/>
        <v>224.24</v>
      </c>
      <c r="E1215" s="466">
        <f t="shared" si="63"/>
        <v>114.24</v>
      </c>
      <c r="F1215" s="466">
        <f t="shared" si="63"/>
        <v>69.989999999999995</v>
      </c>
      <c r="G1215" s="466">
        <f t="shared" si="61"/>
        <v>69.989999999999995</v>
      </c>
      <c r="H1215" s="466" t="str">
        <f t="shared" si="62"/>
        <v>Unlimited</v>
      </c>
    </row>
    <row r="1216" spans="1:8" x14ac:dyDescent="0.25">
      <c r="A1216" s="432">
        <v>1206</v>
      </c>
      <c r="B1216" s="466">
        <f t="shared" si="63"/>
        <v>115.01</v>
      </c>
      <c r="C1216" s="466">
        <f t="shared" si="63"/>
        <v>296.49</v>
      </c>
      <c r="D1216" s="466">
        <f t="shared" si="63"/>
        <v>224.49</v>
      </c>
      <c r="E1216" s="466">
        <f t="shared" si="63"/>
        <v>114.49</v>
      </c>
      <c r="F1216" s="466">
        <f t="shared" si="63"/>
        <v>69.989999999999995</v>
      </c>
      <c r="G1216" s="466">
        <f t="shared" si="61"/>
        <v>69.989999999999995</v>
      </c>
      <c r="H1216" s="466" t="str">
        <f t="shared" si="62"/>
        <v>Unlimited</v>
      </c>
    </row>
    <row r="1217" spans="1:8" x14ac:dyDescent="0.25">
      <c r="A1217" s="432">
        <v>1207</v>
      </c>
      <c r="B1217" s="466">
        <f t="shared" si="63"/>
        <v>115.1</v>
      </c>
      <c r="C1217" s="466">
        <f t="shared" si="63"/>
        <v>296.74</v>
      </c>
      <c r="D1217" s="466">
        <f t="shared" si="63"/>
        <v>224.74</v>
      </c>
      <c r="E1217" s="466">
        <f t="shared" si="63"/>
        <v>114.74</v>
      </c>
      <c r="F1217" s="466">
        <f t="shared" si="63"/>
        <v>69.989999999999995</v>
      </c>
      <c r="G1217" s="466">
        <f t="shared" si="61"/>
        <v>69.989999999999995</v>
      </c>
      <c r="H1217" s="466" t="str">
        <f t="shared" si="62"/>
        <v>Unlimited</v>
      </c>
    </row>
    <row r="1218" spans="1:8" x14ac:dyDescent="0.25">
      <c r="A1218" s="432">
        <v>1208</v>
      </c>
      <c r="B1218" s="466">
        <f t="shared" si="63"/>
        <v>115.19</v>
      </c>
      <c r="C1218" s="466">
        <f t="shared" si="63"/>
        <v>296.99</v>
      </c>
      <c r="D1218" s="466">
        <f t="shared" si="63"/>
        <v>224.99</v>
      </c>
      <c r="E1218" s="466">
        <f t="shared" si="63"/>
        <v>114.99</v>
      </c>
      <c r="F1218" s="466">
        <f t="shared" si="63"/>
        <v>69.989999999999995</v>
      </c>
      <c r="G1218" s="466">
        <f t="shared" si="61"/>
        <v>69.989999999999995</v>
      </c>
      <c r="H1218" s="466" t="str">
        <f t="shared" si="62"/>
        <v>Unlimited</v>
      </c>
    </row>
    <row r="1219" spans="1:8" x14ac:dyDescent="0.25">
      <c r="A1219" s="432">
        <v>1209</v>
      </c>
      <c r="B1219" s="466">
        <f t="shared" si="63"/>
        <v>115.28</v>
      </c>
      <c r="C1219" s="466">
        <f t="shared" si="63"/>
        <v>297.24</v>
      </c>
      <c r="D1219" s="466">
        <f t="shared" si="63"/>
        <v>225.24</v>
      </c>
      <c r="E1219" s="466">
        <f t="shared" si="63"/>
        <v>115.24</v>
      </c>
      <c r="F1219" s="466">
        <f t="shared" si="63"/>
        <v>69.989999999999995</v>
      </c>
      <c r="G1219" s="466">
        <f t="shared" si="61"/>
        <v>69.989999999999995</v>
      </c>
      <c r="H1219" s="466" t="str">
        <f t="shared" si="62"/>
        <v>Unlimited</v>
      </c>
    </row>
    <row r="1220" spans="1:8" x14ac:dyDescent="0.25">
      <c r="A1220" s="432">
        <v>1210</v>
      </c>
      <c r="B1220" s="466">
        <f t="shared" si="63"/>
        <v>115.37</v>
      </c>
      <c r="C1220" s="466">
        <f t="shared" si="63"/>
        <v>297.49</v>
      </c>
      <c r="D1220" s="466">
        <f t="shared" si="63"/>
        <v>225.49</v>
      </c>
      <c r="E1220" s="466">
        <f t="shared" si="63"/>
        <v>115.49</v>
      </c>
      <c r="F1220" s="466">
        <f t="shared" si="63"/>
        <v>69.989999999999995</v>
      </c>
      <c r="G1220" s="466">
        <f t="shared" si="61"/>
        <v>69.989999999999995</v>
      </c>
      <c r="H1220" s="466" t="str">
        <f t="shared" si="62"/>
        <v>Unlimited</v>
      </c>
    </row>
    <row r="1221" spans="1:8" x14ac:dyDescent="0.25">
      <c r="A1221" s="432">
        <v>1211</v>
      </c>
      <c r="B1221" s="466">
        <f t="shared" si="63"/>
        <v>115.46</v>
      </c>
      <c r="C1221" s="466">
        <f t="shared" si="63"/>
        <v>297.74</v>
      </c>
      <c r="D1221" s="466">
        <f t="shared" si="63"/>
        <v>225.74</v>
      </c>
      <c r="E1221" s="466">
        <f t="shared" si="63"/>
        <v>115.74</v>
      </c>
      <c r="F1221" s="466">
        <f t="shared" si="63"/>
        <v>69.989999999999995</v>
      </c>
      <c r="G1221" s="466">
        <f t="shared" si="61"/>
        <v>69.989999999999995</v>
      </c>
      <c r="H1221" s="466" t="str">
        <f t="shared" si="62"/>
        <v>Unlimited</v>
      </c>
    </row>
    <row r="1222" spans="1:8" x14ac:dyDescent="0.25">
      <c r="A1222" s="432">
        <v>1212</v>
      </c>
      <c r="B1222" s="466">
        <f t="shared" si="63"/>
        <v>115.55</v>
      </c>
      <c r="C1222" s="466">
        <f t="shared" si="63"/>
        <v>297.99</v>
      </c>
      <c r="D1222" s="466">
        <f t="shared" si="63"/>
        <v>225.99</v>
      </c>
      <c r="E1222" s="466">
        <f t="shared" si="63"/>
        <v>115.99</v>
      </c>
      <c r="F1222" s="466">
        <f t="shared" si="63"/>
        <v>69.989999999999995</v>
      </c>
      <c r="G1222" s="466">
        <f t="shared" si="61"/>
        <v>69.989999999999995</v>
      </c>
      <c r="H1222" s="466" t="str">
        <f t="shared" si="62"/>
        <v>Unlimited</v>
      </c>
    </row>
    <row r="1223" spans="1:8" x14ac:dyDescent="0.25">
      <c r="A1223" s="432">
        <v>1213</v>
      </c>
      <c r="B1223" s="466">
        <f t="shared" si="63"/>
        <v>115.64</v>
      </c>
      <c r="C1223" s="466">
        <f t="shared" si="63"/>
        <v>298.24</v>
      </c>
      <c r="D1223" s="466">
        <f t="shared" si="63"/>
        <v>226.24</v>
      </c>
      <c r="E1223" s="466">
        <f t="shared" si="63"/>
        <v>116.24</v>
      </c>
      <c r="F1223" s="466">
        <f t="shared" si="63"/>
        <v>69.989999999999995</v>
      </c>
      <c r="G1223" s="466">
        <f t="shared" si="61"/>
        <v>69.989999999999995</v>
      </c>
      <c r="H1223" s="466" t="str">
        <f t="shared" si="62"/>
        <v>Unlimited</v>
      </c>
    </row>
    <row r="1224" spans="1:8" x14ac:dyDescent="0.25">
      <c r="A1224" s="432">
        <v>1214</v>
      </c>
      <c r="B1224" s="466">
        <f t="shared" si="63"/>
        <v>115.73</v>
      </c>
      <c r="C1224" s="466">
        <f t="shared" si="63"/>
        <v>298.49</v>
      </c>
      <c r="D1224" s="466">
        <f t="shared" si="63"/>
        <v>226.49</v>
      </c>
      <c r="E1224" s="466">
        <f t="shared" si="63"/>
        <v>116.49</v>
      </c>
      <c r="F1224" s="466">
        <f t="shared" si="63"/>
        <v>69.989999999999995</v>
      </c>
      <c r="G1224" s="466">
        <f t="shared" si="61"/>
        <v>69.989999999999995</v>
      </c>
      <c r="H1224" s="466" t="str">
        <f t="shared" si="62"/>
        <v>Unlimited</v>
      </c>
    </row>
    <row r="1225" spans="1:8" x14ac:dyDescent="0.25">
      <c r="A1225" s="432">
        <v>1215</v>
      </c>
      <c r="B1225" s="466">
        <f t="shared" si="63"/>
        <v>115.82</v>
      </c>
      <c r="C1225" s="466">
        <f t="shared" si="63"/>
        <v>298.74</v>
      </c>
      <c r="D1225" s="466">
        <f t="shared" si="63"/>
        <v>226.74</v>
      </c>
      <c r="E1225" s="466">
        <f t="shared" si="63"/>
        <v>116.74</v>
      </c>
      <c r="F1225" s="466">
        <f t="shared" si="63"/>
        <v>69.989999999999995</v>
      </c>
      <c r="G1225" s="466">
        <f t="shared" si="61"/>
        <v>69.989999999999995</v>
      </c>
      <c r="H1225" s="466" t="str">
        <f t="shared" si="62"/>
        <v>Unlimited</v>
      </c>
    </row>
    <row r="1226" spans="1:8" x14ac:dyDescent="0.25">
      <c r="A1226" s="432">
        <v>1216</v>
      </c>
      <c r="B1226" s="466">
        <f t="shared" si="63"/>
        <v>115.91</v>
      </c>
      <c r="C1226" s="466">
        <f t="shared" si="63"/>
        <v>298.99</v>
      </c>
      <c r="D1226" s="466">
        <f t="shared" si="63"/>
        <v>226.99</v>
      </c>
      <c r="E1226" s="466">
        <f t="shared" si="63"/>
        <v>116.99</v>
      </c>
      <c r="F1226" s="466">
        <f t="shared" si="63"/>
        <v>69.989999999999995</v>
      </c>
      <c r="G1226" s="466">
        <f t="shared" si="61"/>
        <v>69.989999999999995</v>
      </c>
      <c r="H1226" s="466" t="str">
        <f t="shared" si="62"/>
        <v>Unlimited</v>
      </c>
    </row>
    <row r="1227" spans="1:8" x14ac:dyDescent="0.25">
      <c r="A1227" s="432">
        <v>1217</v>
      </c>
      <c r="B1227" s="466">
        <f t="shared" si="63"/>
        <v>116</v>
      </c>
      <c r="C1227" s="466">
        <f t="shared" si="63"/>
        <v>299.24</v>
      </c>
      <c r="D1227" s="466">
        <f t="shared" si="63"/>
        <v>227.24</v>
      </c>
      <c r="E1227" s="466">
        <f t="shared" si="63"/>
        <v>117.24</v>
      </c>
      <c r="F1227" s="466">
        <f t="shared" si="63"/>
        <v>69.989999999999995</v>
      </c>
      <c r="G1227" s="466">
        <f t="shared" si="61"/>
        <v>69.989999999999995</v>
      </c>
      <c r="H1227" s="466" t="str">
        <f t="shared" si="62"/>
        <v>Unlimited</v>
      </c>
    </row>
    <row r="1228" spans="1:8" x14ac:dyDescent="0.25">
      <c r="A1228" s="432">
        <v>1218</v>
      </c>
      <c r="B1228" s="466">
        <f t="shared" si="63"/>
        <v>116.09</v>
      </c>
      <c r="C1228" s="466">
        <f t="shared" si="63"/>
        <v>299.49</v>
      </c>
      <c r="D1228" s="466">
        <f t="shared" si="63"/>
        <v>227.49</v>
      </c>
      <c r="E1228" s="466">
        <f t="shared" si="63"/>
        <v>117.49</v>
      </c>
      <c r="F1228" s="466">
        <f t="shared" si="63"/>
        <v>69.989999999999995</v>
      </c>
      <c r="G1228" s="466">
        <f t="shared" ref="G1228:G1291" si="64">MIN(B1228:F1228)</f>
        <v>69.989999999999995</v>
      </c>
      <c r="H1228" s="466" t="str">
        <f t="shared" ref="H1228:H1291" si="65">IF(G1228=F1228,"Unlimited",IF(G1228=E1228,"Pooled 900",IF(G1228=D1228,"Pooled 400",IF(G1228=C1228,"Pooled 100",IF(G1228=B1228,"Metered","")))))</f>
        <v>Unlimited</v>
      </c>
    </row>
    <row r="1229" spans="1:8" x14ac:dyDescent="0.25">
      <c r="A1229" s="432">
        <v>1219</v>
      </c>
      <c r="B1229" s="466">
        <f t="shared" si="63"/>
        <v>116.18</v>
      </c>
      <c r="C1229" s="466">
        <f t="shared" si="63"/>
        <v>299.74</v>
      </c>
      <c r="D1229" s="466">
        <f t="shared" si="63"/>
        <v>227.74</v>
      </c>
      <c r="E1229" s="466">
        <f t="shared" si="63"/>
        <v>117.74</v>
      </c>
      <c r="F1229" s="466">
        <f t="shared" si="63"/>
        <v>69.989999999999995</v>
      </c>
      <c r="G1229" s="466">
        <f t="shared" si="64"/>
        <v>69.989999999999995</v>
      </c>
      <c r="H1229" s="466" t="str">
        <f t="shared" si="65"/>
        <v>Unlimited</v>
      </c>
    </row>
    <row r="1230" spans="1:8" x14ac:dyDescent="0.25">
      <c r="A1230" s="432">
        <v>1220</v>
      </c>
      <c r="B1230" s="466">
        <f t="shared" si="63"/>
        <v>116.27</v>
      </c>
      <c r="C1230" s="466">
        <f t="shared" si="63"/>
        <v>299.99</v>
      </c>
      <c r="D1230" s="466">
        <f t="shared" si="63"/>
        <v>227.99</v>
      </c>
      <c r="E1230" s="466">
        <f t="shared" si="63"/>
        <v>117.99</v>
      </c>
      <c r="F1230" s="466">
        <f t="shared" si="63"/>
        <v>69.989999999999995</v>
      </c>
      <c r="G1230" s="466">
        <f t="shared" si="64"/>
        <v>69.989999999999995</v>
      </c>
      <c r="H1230" s="466" t="str">
        <f t="shared" si="65"/>
        <v>Unlimited</v>
      </c>
    </row>
    <row r="1231" spans="1:8" x14ac:dyDescent="0.25">
      <c r="A1231" s="432">
        <v>1221</v>
      </c>
      <c r="B1231" s="466">
        <f t="shared" si="63"/>
        <v>116.36</v>
      </c>
      <c r="C1231" s="466">
        <f t="shared" si="63"/>
        <v>300.24</v>
      </c>
      <c r="D1231" s="466">
        <f t="shared" si="63"/>
        <v>228.24</v>
      </c>
      <c r="E1231" s="466">
        <f t="shared" si="63"/>
        <v>118.24</v>
      </c>
      <c r="F1231" s="466">
        <f t="shared" si="63"/>
        <v>69.989999999999995</v>
      </c>
      <c r="G1231" s="466">
        <f t="shared" si="64"/>
        <v>69.989999999999995</v>
      </c>
      <c r="H1231" s="466" t="str">
        <f t="shared" si="65"/>
        <v>Unlimited</v>
      </c>
    </row>
    <row r="1232" spans="1:8" x14ac:dyDescent="0.25">
      <c r="A1232" s="432">
        <v>1222</v>
      </c>
      <c r="B1232" s="466">
        <f t="shared" si="63"/>
        <v>116.45</v>
      </c>
      <c r="C1232" s="466">
        <f t="shared" si="63"/>
        <v>300.49</v>
      </c>
      <c r="D1232" s="466">
        <f t="shared" si="63"/>
        <v>228.49</v>
      </c>
      <c r="E1232" s="466">
        <f t="shared" si="63"/>
        <v>118.49</v>
      </c>
      <c r="F1232" s="466">
        <f t="shared" si="63"/>
        <v>69.989999999999995</v>
      </c>
      <c r="G1232" s="466">
        <f t="shared" si="64"/>
        <v>69.989999999999995</v>
      </c>
      <c r="H1232" s="466" t="str">
        <f t="shared" si="65"/>
        <v>Unlimited</v>
      </c>
    </row>
    <row r="1233" spans="1:8" x14ac:dyDescent="0.25">
      <c r="A1233" s="432">
        <v>1223</v>
      </c>
      <c r="B1233" s="466">
        <f t="shared" si="63"/>
        <v>116.54</v>
      </c>
      <c r="C1233" s="466">
        <f t="shared" si="63"/>
        <v>300.74</v>
      </c>
      <c r="D1233" s="466">
        <f t="shared" si="63"/>
        <v>228.74</v>
      </c>
      <c r="E1233" s="466">
        <f t="shared" si="63"/>
        <v>118.74</v>
      </c>
      <c r="F1233" s="466">
        <f t="shared" si="63"/>
        <v>69.989999999999995</v>
      </c>
      <c r="G1233" s="466">
        <f t="shared" si="64"/>
        <v>69.989999999999995</v>
      </c>
      <c r="H1233" s="466" t="str">
        <f t="shared" si="65"/>
        <v>Unlimited</v>
      </c>
    </row>
    <row r="1234" spans="1:8" x14ac:dyDescent="0.25">
      <c r="A1234" s="432">
        <v>1224</v>
      </c>
      <c r="B1234" s="466">
        <f t="shared" si="63"/>
        <v>116.63</v>
      </c>
      <c r="C1234" s="466">
        <f t="shared" si="63"/>
        <v>300.99</v>
      </c>
      <c r="D1234" s="466">
        <f t="shared" si="63"/>
        <v>228.99</v>
      </c>
      <c r="E1234" s="466">
        <f t="shared" si="63"/>
        <v>118.99</v>
      </c>
      <c r="F1234" s="466">
        <f t="shared" si="63"/>
        <v>69.989999999999995</v>
      </c>
      <c r="G1234" s="466">
        <f t="shared" si="64"/>
        <v>69.989999999999995</v>
      </c>
      <c r="H1234" s="466" t="str">
        <f t="shared" si="65"/>
        <v>Unlimited</v>
      </c>
    </row>
    <row r="1235" spans="1:8" x14ac:dyDescent="0.25">
      <c r="A1235" s="432">
        <v>1225</v>
      </c>
      <c r="B1235" s="466">
        <f t="shared" si="63"/>
        <v>116.72</v>
      </c>
      <c r="C1235" s="466">
        <f t="shared" si="63"/>
        <v>301.24</v>
      </c>
      <c r="D1235" s="466">
        <f t="shared" si="63"/>
        <v>229.24</v>
      </c>
      <c r="E1235" s="466">
        <f t="shared" si="63"/>
        <v>119.24</v>
      </c>
      <c r="F1235" s="466">
        <f t="shared" si="63"/>
        <v>69.989999999999995</v>
      </c>
      <c r="G1235" s="466">
        <f t="shared" si="64"/>
        <v>69.989999999999995</v>
      </c>
      <c r="H1235" s="466" t="str">
        <f t="shared" si="65"/>
        <v>Unlimited</v>
      </c>
    </row>
    <row r="1236" spans="1:8" x14ac:dyDescent="0.25">
      <c r="A1236" s="432">
        <v>1226</v>
      </c>
      <c r="B1236" s="466">
        <f t="shared" si="63"/>
        <v>116.81</v>
      </c>
      <c r="C1236" s="466">
        <f t="shared" si="63"/>
        <v>301.49</v>
      </c>
      <c r="D1236" s="466">
        <f t="shared" si="63"/>
        <v>229.49</v>
      </c>
      <c r="E1236" s="466">
        <f t="shared" si="63"/>
        <v>119.49</v>
      </c>
      <c r="F1236" s="466">
        <f t="shared" si="63"/>
        <v>69.989999999999995</v>
      </c>
      <c r="G1236" s="466">
        <f t="shared" si="64"/>
        <v>69.989999999999995</v>
      </c>
      <c r="H1236" s="466" t="str">
        <f t="shared" si="65"/>
        <v>Unlimited</v>
      </c>
    </row>
    <row r="1237" spans="1:8" x14ac:dyDescent="0.25">
      <c r="A1237" s="432">
        <v>1227</v>
      </c>
      <c r="B1237" s="466">
        <f t="shared" si="63"/>
        <v>116.9</v>
      </c>
      <c r="C1237" s="466">
        <f t="shared" si="63"/>
        <v>301.74</v>
      </c>
      <c r="D1237" s="466">
        <f t="shared" si="63"/>
        <v>229.74</v>
      </c>
      <c r="E1237" s="466">
        <f t="shared" si="63"/>
        <v>119.74</v>
      </c>
      <c r="F1237" s="466">
        <f t="shared" si="63"/>
        <v>69.989999999999995</v>
      </c>
      <c r="G1237" s="466">
        <f t="shared" si="64"/>
        <v>69.989999999999995</v>
      </c>
      <c r="H1237" s="466" t="str">
        <f t="shared" si="65"/>
        <v>Unlimited</v>
      </c>
    </row>
    <row r="1238" spans="1:8" x14ac:dyDescent="0.25">
      <c r="A1238" s="432">
        <v>1228</v>
      </c>
      <c r="B1238" s="466">
        <f t="shared" si="63"/>
        <v>116.99</v>
      </c>
      <c r="C1238" s="466">
        <f t="shared" si="63"/>
        <v>301.99</v>
      </c>
      <c r="D1238" s="466">
        <f t="shared" si="63"/>
        <v>229.99</v>
      </c>
      <c r="E1238" s="466">
        <f t="shared" si="63"/>
        <v>119.99</v>
      </c>
      <c r="F1238" s="466">
        <f t="shared" si="63"/>
        <v>69.989999999999995</v>
      </c>
      <c r="G1238" s="466">
        <f t="shared" si="64"/>
        <v>69.989999999999995</v>
      </c>
      <c r="H1238" s="466" t="str">
        <f t="shared" si="65"/>
        <v>Unlimited</v>
      </c>
    </row>
    <row r="1239" spans="1:8" x14ac:dyDescent="0.25">
      <c r="A1239" s="432">
        <v>1229</v>
      </c>
      <c r="B1239" s="466">
        <f t="shared" si="63"/>
        <v>117.08</v>
      </c>
      <c r="C1239" s="466">
        <f t="shared" si="63"/>
        <v>302.24</v>
      </c>
      <c r="D1239" s="466">
        <f t="shared" si="63"/>
        <v>230.24</v>
      </c>
      <c r="E1239" s="466">
        <f t="shared" si="63"/>
        <v>120.24</v>
      </c>
      <c r="F1239" s="466">
        <f t="shared" si="63"/>
        <v>69.989999999999995</v>
      </c>
      <c r="G1239" s="466">
        <f t="shared" si="64"/>
        <v>69.989999999999995</v>
      </c>
      <c r="H1239" s="466" t="str">
        <f t="shared" si="65"/>
        <v>Unlimited</v>
      </c>
    </row>
    <row r="1240" spans="1:8" x14ac:dyDescent="0.25">
      <c r="A1240" s="432">
        <v>1230</v>
      </c>
      <c r="B1240" s="466">
        <f t="shared" si="63"/>
        <v>117.17</v>
      </c>
      <c r="C1240" s="466">
        <f t="shared" si="63"/>
        <v>302.49</v>
      </c>
      <c r="D1240" s="466">
        <f t="shared" si="63"/>
        <v>230.49</v>
      </c>
      <c r="E1240" s="466">
        <f t="shared" si="63"/>
        <v>120.49</v>
      </c>
      <c r="F1240" s="466">
        <f t="shared" si="63"/>
        <v>69.989999999999995</v>
      </c>
      <c r="G1240" s="466">
        <f t="shared" si="64"/>
        <v>69.989999999999995</v>
      </c>
      <c r="H1240" s="466" t="str">
        <f t="shared" si="65"/>
        <v>Unlimited</v>
      </c>
    </row>
    <row r="1241" spans="1:8" x14ac:dyDescent="0.25">
      <c r="A1241" s="432">
        <v>1231</v>
      </c>
      <c r="B1241" s="466">
        <f t="shared" si="63"/>
        <v>117.26</v>
      </c>
      <c r="C1241" s="466">
        <f t="shared" si="63"/>
        <v>302.74</v>
      </c>
      <c r="D1241" s="466">
        <f t="shared" si="63"/>
        <v>230.74</v>
      </c>
      <c r="E1241" s="466">
        <f t="shared" si="63"/>
        <v>120.74</v>
      </c>
      <c r="F1241" s="466">
        <f t="shared" si="63"/>
        <v>69.989999999999995</v>
      </c>
      <c r="G1241" s="466">
        <f t="shared" si="64"/>
        <v>69.989999999999995</v>
      </c>
      <c r="H1241" s="466" t="str">
        <f t="shared" si="65"/>
        <v>Unlimited</v>
      </c>
    </row>
    <row r="1242" spans="1:8" x14ac:dyDescent="0.25">
      <c r="A1242" s="432">
        <v>1232</v>
      </c>
      <c r="B1242" s="466">
        <f t="shared" si="63"/>
        <v>117.35</v>
      </c>
      <c r="C1242" s="466">
        <f t="shared" si="63"/>
        <v>302.99</v>
      </c>
      <c r="D1242" s="466">
        <f t="shared" si="63"/>
        <v>230.99</v>
      </c>
      <c r="E1242" s="466">
        <f t="shared" si="63"/>
        <v>120.99</v>
      </c>
      <c r="F1242" s="466">
        <f t="shared" si="63"/>
        <v>69.989999999999995</v>
      </c>
      <c r="G1242" s="466">
        <f t="shared" si="64"/>
        <v>69.989999999999995</v>
      </c>
      <c r="H1242" s="466" t="str">
        <f t="shared" si="65"/>
        <v>Unlimited</v>
      </c>
    </row>
    <row r="1243" spans="1:8" x14ac:dyDescent="0.25">
      <c r="A1243" s="432">
        <v>1233</v>
      </c>
      <c r="B1243" s="466">
        <f t="shared" si="63"/>
        <v>117.44</v>
      </c>
      <c r="C1243" s="466">
        <f t="shared" si="63"/>
        <v>303.24</v>
      </c>
      <c r="D1243" s="466">
        <f t="shared" si="63"/>
        <v>231.24</v>
      </c>
      <c r="E1243" s="466">
        <f t="shared" si="63"/>
        <v>121.24</v>
      </c>
      <c r="F1243" s="466">
        <f t="shared" si="63"/>
        <v>69.989999999999995</v>
      </c>
      <c r="G1243" s="466">
        <f t="shared" si="64"/>
        <v>69.989999999999995</v>
      </c>
      <c r="H1243" s="466" t="str">
        <f t="shared" si="65"/>
        <v>Unlimited</v>
      </c>
    </row>
    <row r="1244" spans="1:8" x14ac:dyDescent="0.25">
      <c r="A1244" s="432">
        <v>1234</v>
      </c>
      <c r="B1244" s="466">
        <f t="shared" si="63"/>
        <v>117.53</v>
      </c>
      <c r="C1244" s="466">
        <f t="shared" si="63"/>
        <v>303.49</v>
      </c>
      <c r="D1244" s="466">
        <f t="shared" si="63"/>
        <v>231.49</v>
      </c>
      <c r="E1244" s="466">
        <f t="shared" si="63"/>
        <v>121.49</v>
      </c>
      <c r="F1244" s="466">
        <f t="shared" si="63"/>
        <v>69.989999999999995</v>
      </c>
      <c r="G1244" s="466">
        <f t="shared" si="64"/>
        <v>69.989999999999995</v>
      </c>
      <c r="H1244" s="466" t="str">
        <f t="shared" si="65"/>
        <v>Unlimited</v>
      </c>
    </row>
    <row r="1245" spans="1:8" x14ac:dyDescent="0.25">
      <c r="A1245" s="432">
        <v>1235</v>
      </c>
      <c r="B1245" s="466">
        <f t="shared" si="63"/>
        <v>117.62</v>
      </c>
      <c r="C1245" s="466">
        <f t="shared" si="63"/>
        <v>303.74</v>
      </c>
      <c r="D1245" s="466">
        <f t="shared" si="63"/>
        <v>231.74</v>
      </c>
      <c r="E1245" s="466">
        <f t="shared" si="63"/>
        <v>121.74</v>
      </c>
      <c r="F1245" s="466">
        <f t="shared" si="63"/>
        <v>69.989999999999995</v>
      </c>
      <c r="G1245" s="466">
        <f t="shared" si="64"/>
        <v>69.989999999999995</v>
      </c>
      <c r="H1245" s="466" t="str">
        <f t="shared" si="65"/>
        <v>Unlimited</v>
      </c>
    </row>
    <row r="1246" spans="1:8" x14ac:dyDescent="0.25">
      <c r="A1246" s="432">
        <v>1236</v>
      </c>
      <c r="B1246" s="466">
        <f t="shared" si="63"/>
        <v>117.71</v>
      </c>
      <c r="C1246" s="466">
        <f t="shared" si="63"/>
        <v>303.99</v>
      </c>
      <c r="D1246" s="466">
        <f t="shared" si="63"/>
        <v>231.99</v>
      </c>
      <c r="E1246" s="466">
        <f t="shared" si="63"/>
        <v>121.99</v>
      </c>
      <c r="F1246" s="466">
        <f t="shared" si="63"/>
        <v>69.989999999999995</v>
      </c>
      <c r="G1246" s="466">
        <f t="shared" si="64"/>
        <v>69.989999999999995</v>
      </c>
      <c r="H1246" s="466" t="str">
        <f t="shared" si="65"/>
        <v>Unlimited</v>
      </c>
    </row>
    <row r="1247" spans="1:8" x14ac:dyDescent="0.25">
      <c r="A1247" s="432">
        <v>1237</v>
      </c>
      <c r="B1247" s="466">
        <f t="shared" si="63"/>
        <v>117.8</v>
      </c>
      <c r="C1247" s="466">
        <f t="shared" si="63"/>
        <v>304.24</v>
      </c>
      <c r="D1247" s="466">
        <f t="shared" si="63"/>
        <v>232.24</v>
      </c>
      <c r="E1247" s="466">
        <f t="shared" si="63"/>
        <v>122.24</v>
      </c>
      <c r="F1247" s="466">
        <f t="shared" si="63"/>
        <v>69.989999999999995</v>
      </c>
      <c r="G1247" s="466">
        <f t="shared" si="64"/>
        <v>69.989999999999995</v>
      </c>
      <c r="H1247" s="466" t="str">
        <f t="shared" si="65"/>
        <v>Unlimited</v>
      </c>
    </row>
    <row r="1248" spans="1:8" x14ac:dyDescent="0.25">
      <c r="A1248" s="432">
        <v>1238</v>
      </c>
      <c r="B1248" s="466">
        <f t="shared" ref="B1248:F1298" si="66">ROUND(B$6+IF($A1248&gt;B$2,($A1248-B$2)*B$7,0),2)</f>
        <v>117.89</v>
      </c>
      <c r="C1248" s="466">
        <f t="shared" si="66"/>
        <v>304.49</v>
      </c>
      <c r="D1248" s="466">
        <f t="shared" si="66"/>
        <v>232.49</v>
      </c>
      <c r="E1248" s="466">
        <f t="shared" si="66"/>
        <v>122.49</v>
      </c>
      <c r="F1248" s="466">
        <f t="shared" si="66"/>
        <v>69.989999999999995</v>
      </c>
      <c r="G1248" s="466">
        <f t="shared" si="64"/>
        <v>69.989999999999995</v>
      </c>
      <c r="H1248" s="466" t="str">
        <f t="shared" si="65"/>
        <v>Unlimited</v>
      </c>
    </row>
    <row r="1249" spans="1:8" x14ac:dyDescent="0.25">
      <c r="A1249" s="432">
        <v>1239</v>
      </c>
      <c r="B1249" s="466">
        <f t="shared" si="66"/>
        <v>117.98</v>
      </c>
      <c r="C1249" s="466">
        <f t="shared" si="66"/>
        <v>304.74</v>
      </c>
      <c r="D1249" s="466">
        <f t="shared" si="66"/>
        <v>232.74</v>
      </c>
      <c r="E1249" s="466">
        <f t="shared" si="66"/>
        <v>122.74</v>
      </c>
      <c r="F1249" s="466">
        <f t="shared" si="66"/>
        <v>69.989999999999995</v>
      </c>
      <c r="G1249" s="466">
        <f t="shared" si="64"/>
        <v>69.989999999999995</v>
      </c>
      <c r="H1249" s="466" t="str">
        <f t="shared" si="65"/>
        <v>Unlimited</v>
      </c>
    </row>
    <row r="1250" spans="1:8" x14ac:dyDescent="0.25">
      <c r="A1250" s="432">
        <v>1240</v>
      </c>
      <c r="B1250" s="466">
        <f t="shared" si="66"/>
        <v>118.07</v>
      </c>
      <c r="C1250" s="466">
        <f t="shared" si="66"/>
        <v>304.99</v>
      </c>
      <c r="D1250" s="466">
        <f t="shared" si="66"/>
        <v>232.99</v>
      </c>
      <c r="E1250" s="466">
        <f t="shared" si="66"/>
        <v>122.99</v>
      </c>
      <c r="F1250" s="466">
        <f t="shared" si="66"/>
        <v>69.989999999999995</v>
      </c>
      <c r="G1250" s="466">
        <f t="shared" si="64"/>
        <v>69.989999999999995</v>
      </c>
      <c r="H1250" s="466" t="str">
        <f t="shared" si="65"/>
        <v>Unlimited</v>
      </c>
    </row>
    <row r="1251" spans="1:8" x14ac:dyDescent="0.25">
      <c r="A1251" s="432">
        <v>1241</v>
      </c>
      <c r="B1251" s="466">
        <f t="shared" si="66"/>
        <v>118.16</v>
      </c>
      <c r="C1251" s="466">
        <f t="shared" si="66"/>
        <v>305.24</v>
      </c>
      <c r="D1251" s="466">
        <f t="shared" si="66"/>
        <v>233.24</v>
      </c>
      <c r="E1251" s="466">
        <f t="shared" si="66"/>
        <v>123.24</v>
      </c>
      <c r="F1251" s="466">
        <f t="shared" si="66"/>
        <v>69.989999999999995</v>
      </c>
      <c r="G1251" s="466">
        <f t="shared" si="64"/>
        <v>69.989999999999995</v>
      </c>
      <c r="H1251" s="466" t="str">
        <f t="shared" si="65"/>
        <v>Unlimited</v>
      </c>
    </row>
    <row r="1252" spans="1:8" x14ac:dyDescent="0.25">
      <c r="A1252" s="432">
        <v>1242</v>
      </c>
      <c r="B1252" s="466">
        <f t="shared" si="66"/>
        <v>118.25</v>
      </c>
      <c r="C1252" s="466">
        <f t="shared" si="66"/>
        <v>305.49</v>
      </c>
      <c r="D1252" s="466">
        <f t="shared" si="66"/>
        <v>233.49</v>
      </c>
      <c r="E1252" s="466">
        <f t="shared" si="66"/>
        <v>123.49</v>
      </c>
      <c r="F1252" s="466">
        <f t="shared" si="66"/>
        <v>69.989999999999995</v>
      </c>
      <c r="G1252" s="466">
        <f t="shared" si="64"/>
        <v>69.989999999999995</v>
      </c>
      <c r="H1252" s="466" t="str">
        <f t="shared" si="65"/>
        <v>Unlimited</v>
      </c>
    </row>
    <row r="1253" spans="1:8" x14ac:dyDescent="0.25">
      <c r="A1253" s="432">
        <v>1243</v>
      </c>
      <c r="B1253" s="466">
        <f t="shared" si="66"/>
        <v>118.34</v>
      </c>
      <c r="C1253" s="466">
        <f t="shared" si="66"/>
        <v>305.74</v>
      </c>
      <c r="D1253" s="466">
        <f t="shared" si="66"/>
        <v>233.74</v>
      </c>
      <c r="E1253" s="466">
        <f t="shared" si="66"/>
        <v>123.74</v>
      </c>
      <c r="F1253" s="466">
        <f t="shared" si="66"/>
        <v>69.989999999999995</v>
      </c>
      <c r="G1253" s="466">
        <f t="shared" si="64"/>
        <v>69.989999999999995</v>
      </c>
      <c r="H1253" s="466" t="str">
        <f t="shared" si="65"/>
        <v>Unlimited</v>
      </c>
    </row>
    <row r="1254" spans="1:8" x14ac:dyDescent="0.25">
      <c r="A1254" s="432">
        <v>1244</v>
      </c>
      <c r="B1254" s="466">
        <f t="shared" si="66"/>
        <v>118.43</v>
      </c>
      <c r="C1254" s="466">
        <f t="shared" si="66"/>
        <v>305.99</v>
      </c>
      <c r="D1254" s="466">
        <f t="shared" si="66"/>
        <v>233.99</v>
      </c>
      <c r="E1254" s="466">
        <f t="shared" si="66"/>
        <v>123.99</v>
      </c>
      <c r="F1254" s="466">
        <f t="shared" si="66"/>
        <v>69.989999999999995</v>
      </c>
      <c r="G1254" s="466">
        <f t="shared" si="64"/>
        <v>69.989999999999995</v>
      </c>
      <c r="H1254" s="466" t="str">
        <f t="shared" si="65"/>
        <v>Unlimited</v>
      </c>
    </row>
    <row r="1255" spans="1:8" x14ac:dyDescent="0.25">
      <c r="A1255" s="432">
        <v>1245</v>
      </c>
      <c r="B1255" s="466">
        <f t="shared" si="66"/>
        <v>118.52</v>
      </c>
      <c r="C1255" s="466">
        <f t="shared" si="66"/>
        <v>306.24</v>
      </c>
      <c r="D1255" s="466">
        <f t="shared" si="66"/>
        <v>234.24</v>
      </c>
      <c r="E1255" s="466">
        <f t="shared" si="66"/>
        <v>124.24</v>
      </c>
      <c r="F1255" s="466">
        <f t="shared" si="66"/>
        <v>69.989999999999995</v>
      </c>
      <c r="G1255" s="466">
        <f t="shared" si="64"/>
        <v>69.989999999999995</v>
      </c>
      <c r="H1255" s="466" t="str">
        <f t="shared" si="65"/>
        <v>Unlimited</v>
      </c>
    </row>
    <row r="1256" spans="1:8" x14ac:dyDescent="0.25">
      <c r="A1256" s="432">
        <v>1246</v>
      </c>
      <c r="B1256" s="466">
        <f t="shared" si="66"/>
        <v>118.61</v>
      </c>
      <c r="C1256" s="466">
        <f t="shared" si="66"/>
        <v>306.49</v>
      </c>
      <c r="D1256" s="466">
        <f t="shared" si="66"/>
        <v>234.49</v>
      </c>
      <c r="E1256" s="466">
        <f t="shared" si="66"/>
        <v>124.49</v>
      </c>
      <c r="F1256" s="466">
        <f t="shared" si="66"/>
        <v>69.989999999999995</v>
      </c>
      <c r="G1256" s="466">
        <f t="shared" si="64"/>
        <v>69.989999999999995</v>
      </c>
      <c r="H1256" s="466" t="str">
        <f t="shared" si="65"/>
        <v>Unlimited</v>
      </c>
    </row>
    <row r="1257" spans="1:8" x14ac:dyDescent="0.25">
      <c r="A1257" s="432">
        <v>1247</v>
      </c>
      <c r="B1257" s="466">
        <f t="shared" si="66"/>
        <v>118.7</v>
      </c>
      <c r="C1257" s="466">
        <f t="shared" si="66"/>
        <v>306.74</v>
      </c>
      <c r="D1257" s="466">
        <f t="shared" si="66"/>
        <v>234.74</v>
      </c>
      <c r="E1257" s="466">
        <f t="shared" si="66"/>
        <v>124.74</v>
      </c>
      <c r="F1257" s="466">
        <f t="shared" si="66"/>
        <v>69.989999999999995</v>
      </c>
      <c r="G1257" s="466">
        <f t="shared" si="64"/>
        <v>69.989999999999995</v>
      </c>
      <c r="H1257" s="466" t="str">
        <f t="shared" si="65"/>
        <v>Unlimited</v>
      </c>
    </row>
    <row r="1258" spans="1:8" x14ac:dyDescent="0.25">
      <c r="A1258" s="432">
        <v>1248</v>
      </c>
      <c r="B1258" s="466">
        <f t="shared" si="66"/>
        <v>118.79</v>
      </c>
      <c r="C1258" s="466">
        <f t="shared" si="66"/>
        <v>306.99</v>
      </c>
      <c r="D1258" s="466">
        <f t="shared" si="66"/>
        <v>234.99</v>
      </c>
      <c r="E1258" s="466">
        <f t="shared" si="66"/>
        <v>124.99</v>
      </c>
      <c r="F1258" s="466">
        <f t="shared" si="66"/>
        <v>69.989999999999995</v>
      </c>
      <c r="G1258" s="466">
        <f t="shared" si="64"/>
        <v>69.989999999999995</v>
      </c>
      <c r="H1258" s="466" t="str">
        <f t="shared" si="65"/>
        <v>Unlimited</v>
      </c>
    </row>
    <row r="1259" spans="1:8" x14ac:dyDescent="0.25">
      <c r="A1259" s="432">
        <v>1249</v>
      </c>
      <c r="B1259" s="466">
        <f t="shared" si="66"/>
        <v>118.88</v>
      </c>
      <c r="C1259" s="466">
        <f t="shared" si="66"/>
        <v>307.24</v>
      </c>
      <c r="D1259" s="466">
        <f t="shared" si="66"/>
        <v>235.24</v>
      </c>
      <c r="E1259" s="466">
        <f t="shared" si="66"/>
        <v>125.24</v>
      </c>
      <c r="F1259" s="466">
        <f t="shared" si="66"/>
        <v>69.989999999999995</v>
      </c>
      <c r="G1259" s="466">
        <f t="shared" si="64"/>
        <v>69.989999999999995</v>
      </c>
      <c r="H1259" s="466" t="str">
        <f t="shared" si="65"/>
        <v>Unlimited</v>
      </c>
    </row>
    <row r="1260" spans="1:8" x14ac:dyDescent="0.25">
      <c r="A1260" s="432">
        <v>1250</v>
      </c>
      <c r="B1260" s="466">
        <f t="shared" si="66"/>
        <v>118.97</v>
      </c>
      <c r="C1260" s="466">
        <f t="shared" si="66"/>
        <v>307.49</v>
      </c>
      <c r="D1260" s="466">
        <f t="shared" si="66"/>
        <v>235.49</v>
      </c>
      <c r="E1260" s="466">
        <f t="shared" si="66"/>
        <v>125.49</v>
      </c>
      <c r="F1260" s="466">
        <f t="shared" si="66"/>
        <v>69.989999999999995</v>
      </c>
      <c r="G1260" s="466">
        <f t="shared" si="64"/>
        <v>69.989999999999995</v>
      </c>
      <c r="H1260" s="466" t="str">
        <f t="shared" si="65"/>
        <v>Unlimited</v>
      </c>
    </row>
    <row r="1261" spans="1:8" x14ac:dyDescent="0.25">
      <c r="A1261" s="432">
        <v>1251</v>
      </c>
      <c r="B1261" s="466">
        <f t="shared" si="66"/>
        <v>119.06</v>
      </c>
      <c r="C1261" s="466">
        <f t="shared" si="66"/>
        <v>307.74</v>
      </c>
      <c r="D1261" s="466">
        <f t="shared" si="66"/>
        <v>235.74</v>
      </c>
      <c r="E1261" s="466">
        <f t="shared" si="66"/>
        <v>125.74</v>
      </c>
      <c r="F1261" s="466">
        <f t="shared" si="66"/>
        <v>69.989999999999995</v>
      </c>
      <c r="G1261" s="466">
        <f t="shared" si="64"/>
        <v>69.989999999999995</v>
      </c>
      <c r="H1261" s="466" t="str">
        <f t="shared" si="65"/>
        <v>Unlimited</v>
      </c>
    </row>
    <row r="1262" spans="1:8" x14ac:dyDescent="0.25">
      <c r="A1262" s="432">
        <v>1252</v>
      </c>
      <c r="B1262" s="466">
        <f t="shared" si="66"/>
        <v>119.15</v>
      </c>
      <c r="C1262" s="466">
        <f t="shared" si="66"/>
        <v>307.99</v>
      </c>
      <c r="D1262" s="466">
        <f t="shared" si="66"/>
        <v>235.99</v>
      </c>
      <c r="E1262" s="466">
        <f t="shared" si="66"/>
        <v>125.99</v>
      </c>
      <c r="F1262" s="466">
        <f t="shared" si="66"/>
        <v>69.989999999999995</v>
      </c>
      <c r="G1262" s="466">
        <f t="shared" si="64"/>
        <v>69.989999999999995</v>
      </c>
      <c r="H1262" s="466" t="str">
        <f t="shared" si="65"/>
        <v>Unlimited</v>
      </c>
    </row>
    <row r="1263" spans="1:8" x14ac:dyDescent="0.25">
      <c r="A1263" s="432">
        <v>1253</v>
      </c>
      <c r="B1263" s="466">
        <f t="shared" si="66"/>
        <v>119.24</v>
      </c>
      <c r="C1263" s="466">
        <f t="shared" si="66"/>
        <v>308.24</v>
      </c>
      <c r="D1263" s="466">
        <f t="shared" si="66"/>
        <v>236.24</v>
      </c>
      <c r="E1263" s="466">
        <f t="shared" si="66"/>
        <v>126.24</v>
      </c>
      <c r="F1263" s="466">
        <f t="shared" si="66"/>
        <v>69.989999999999995</v>
      </c>
      <c r="G1263" s="466">
        <f t="shared" si="64"/>
        <v>69.989999999999995</v>
      </c>
      <c r="H1263" s="466" t="str">
        <f t="shared" si="65"/>
        <v>Unlimited</v>
      </c>
    </row>
    <row r="1264" spans="1:8" x14ac:dyDescent="0.25">
      <c r="A1264" s="432">
        <v>1254</v>
      </c>
      <c r="B1264" s="466">
        <f t="shared" si="66"/>
        <v>119.33</v>
      </c>
      <c r="C1264" s="466">
        <f t="shared" si="66"/>
        <v>308.49</v>
      </c>
      <c r="D1264" s="466">
        <f t="shared" si="66"/>
        <v>236.49</v>
      </c>
      <c r="E1264" s="466">
        <f t="shared" si="66"/>
        <v>126.49</v>
      </c>
      <c r="F1264" s="466">
        <f t="shared" si="66"/>
        <v>69.989999999999995</v>
      </c>
      <c r="G1264" s="466">
        <f t="shared" si="64"/>
        <v>69.989999999999995</v>
      </c>
      <c r="H1264" s="466" t="str">
        <f t="shared" si="65"/>
        <v>Unlimited</v>
      </c>
    </row>
    <row r="1265" spans="1:8" x14ac:dyDescent="0.25">
      <c r="A1265" s="432">
        <v>1255</v>
      </c>
      <c r="B1265" s="466">
        <f t="shared" si="66"/>
        <v>119.42</v>
      </c>
      <c r="C1265" s="466">
        <f t="shared" si="66"/>
        <v>308.74</v>
      </c>
      <c r="D1265" s="466">
        <f t="shared" si="66"/>
        <v>236.74</v>
      </c>
      <c r="E1265" s="466">
        <f t="shared" si="66"/>
        <v>126.74</v>
      </c>
      <c r="F1265" s="466">
        <f t="shared" si="66"/>
        <v>69.989999999999995</v>
      </c>
      <c r="G1265" s="466">
        <f t="shared" si="64"/>
        <v>69.989999999999995</v>
      </c>
      <c r="H1265" s="466" t="str">
        <f t="shared" si="65"/>
        <v>Unlimited</v>
      </c>
    </row>
    <row r="1266" spans="1:8" x14ac:dyDescent="0.25">
      <c r="A1266" s="432">
        <v>1256</v>
      </c>
      <c r="B1266" s="466">
        <f t="shared" si="66"/>
        <v>119.51</v>
      </c>
      <c r="C1266" s="466">
        <f t="shared" si="66"/>
        <v>308.99</v>
      </c>
      <c r="D1266" s="466">
        <f t="shared" si="66"/>
        <v>236.99</v>
      </c>
      <c r="E1266" s="466">
        <f t="shared" si="66"/>
        <v>126.99</v>
      </c>
      <c r="F1266" s="466">
        <f t="shared" si="66"/>
        <v>69.989999999999995</v>
      </c>
      <c r="G1266" s="466">
        <f t="shared" si="64"/>
        <v>69.989999999999995</v>
      </c>
      <c r="H1266" s="466" t="str">
        <f t="shared" si="65"/>
        <v>Unlimited</v>
      </c>
    </row>
    <row r="1267" spans="1:8" x14ac:dyDescent="0.25">
      <c r="A1267" s="432">
        <v>1257</v>
      </c>
      <c r="B1267" s="466">
        <f t="shared" si="66"/>
        <v>119.6</v>
      </c>
      <c r="C1267" s="466">
        <f t="shared" si="66"/>
        <v>309.24</v>
      </c>
      <c r="D1267" s="466">
        <f t="shared" si="66"/>
        <v>237.24</v>
      </c>
      <c r="E1267" s="466">
        <f t="shared" si="66"/>
        <v>127.24</v>
      </c>
      <c r="F1267" s="466">
        <f t="shared" si="66"/>
        <v>69.989999999999995</v>
      </c>
      <c r="G1267" s="466">
        <f t="shared" si="64"/>
        <v>69.989999999999995</v>
      </c>
      <c r="H1267" s="466" t="str">
        <f t="shared" si="65"/>
        <v>Unlimited</v>
      </c>
    </row>
    <row r="1268" spans="1:8" x14ac:dyDescent="0.25">
      <c r="A1268" s="432">
        <v>1258</v>
      </c>
      <c r="B1268" s="466">
        <f t="shared" si="66"/>
        <v>119.69</v>
      </c>
      <c r="C1268" s="466">
        <f t="shared" si="66"/>
        <v>309.49</v>
      </c>
      <c r="D1268" s="466">
        <f t="shared" si="66"/>
        <v>237.49</v>
      </c>
      <c r="E1268" s="466">
        <f t="shared" si="66"/>
        <v>127.49</v>
      </c>
      <c r="F1268" s="466">
        <f t="shared" si="66"/>
        <v>69.989999999999995</v>
      </c>
      <c r="G1268" s="466">
        <f t="shared" si="64"/>
        <v>69.989999999999995</v>
      </c>
      <c r="H1268" s="466" t="str">
        <f t="shared" si="65"/>
        <v>Unlimited</v>
      </c>
    </row>
    <row r="1269" spans="1:8" x14ac:dyDescent="0.25">
      <c r="A1269" s="432">
        <v>1259</v>
      </c>
      <c r="B1269" s="466">
        <f t="shared" si="66"/>
        <v>119.78</v>
      </c>
      <c r="C1269" s="466">
        <f t="shared" si="66"/>
        <v>309.74</v>
      </c>
      <c r="D1269" s="466">
        <f t="shared" si="66"/>
        <v>237.74</v>
      </c>
      <c r="E1269" s="466">
        <f t="shared" si="66"/>
        <v>127.74</v>
      </c>
      <c r="F1269" s="466">
        <f t="shared" si="66"/>
        <v>69.989999999999995</v>
      </c>
      <c r="G1269" s="466">
        <f t="shared" si="64"/>
        <v>69.989999999999995</v>
      </c>
      <c r="H1269" s="466" t="str">
        <f t="shared" si="65"/>
        <v>Unlimited</v>
      </c>
    </row>
    <row r="1270" spans="1:8" x14ac:dyDescent="0.25">
      <c r="A1270" s="432">
        <v>1260</v>
      </c>
      <c r="B1270" s="466">
        <f t="shared" si="66"/>
        <v>119.87</v>
      </c>
      <c r="C1270" s="466">
        <f t="shared" si="66"/>
        <v>309.99</v>
      </c>
      <c r="D1270" s="466">
        <f t="shared" si="66"/>
        <v>237.99</v>
      </c>
      <c r="E1270" s="466">
        <f t="shared" si="66"/>
        <v>127.99</v>
      </c>
      <c r="F1270" s="466">
        <f t="shared" si="66"/>
        <v>69.989999999999995</v>
      </c>
      <c r="G1270" s="466">
        <f t="shared" si="64"/>
        <v>69.989999999999995</v>
      </c>
      <c r="H1270" s="466" t="str">
        <f t="shared" si="65"/>
        <v>Unlimited</v>
      </c>
    </row>
    <row r="1271" spans="1:8" x14ac:dyDescent="0.25">
      <c r="A1271" s="432">
        <v>1261</v>
      </c>
      <c r="B1271" s="466">
        <f t="shared" si="66"/>
        <v>119.96</v>
      </c>
      <c r="C1271" s="466">
        <f t="shared" si="66"/>
        <v>310.24</v>
      </c>
      <c r="D1271" s="466">
        <f t="shared" si="66"/>
        <v>238.24</v>
      </c>
      <c r="E1271" s="466">
        <f t="shared" si="66"/>
        <v>128.24</v>
      </c>
      <c r="F1271" s="466">
        <f t="shared" si="66"/>
        <v>69.989999999999995</v>
      </c>
      <c r="G1271" s="466">
        <f t="shared" si="64"/>
        <v>69.989999999999995</v>
      </c>
      <c r="H1271" s="466" t="str">
        <f t="shared" si="65"/>
        <v>Unlimited</v>
      </c>
    </row>
    <row r="1272" spans="1:8" x14ac:dyDescent="0.25">
      <c r="A1272" s="432">
        <v>1262</v>
      </c>
      <c r="B1272" s="466">
        <f t="shared" si="66"/>
        <v>120.05</v>
      </c>
      <c r="C1272" s="466">
        <f t="shared" si="66"/>
        <v>310.49</v>
      </c>
      <c r="D1272" s="466">
        <f t="shared" si="66"/>
        <v>238.49</v>
      </c>
      <c r="E1272" s="466">
        <f t="shared" si="66"/>
        <v>128.49</v>
      </c>
      <c r="F1272" s="466">
        <f t="shared" si="66"/>
        <v>69.989999999999995</v>
      </c>
      <c r="G1272" s="466">
        <f t="shared" si="64"/>
        <v>69.989999999999995</v>
      </c>
      <c r="H1272" s="466" t="str">
        <f t="shared" si="65"/>
        <v>Unlimited</v>
      </c>
    </row>
    <row r="1273" spans="1:8" x14ac:dyDescent="0.25">
      <c r="A1273" s="432">
        <v>1263</v>
      </c>
      <c r="B1273" s="466">
        <f t="shared" si="66"/>
        <v>120.14</v>
      </c>
      <c r="C1273" s="466">
        <f t="shared" si="66"/>
        <v>310.74</v>
      </c>
      <c r="D1273" s="466">
        <f t="shared" si="66"/>
        <v>238.74</v>
      </c>
      <c r="E1273" s="466">
        <f t="shared" si="66"/>
        <v>128.74</v>
      </c>
      <c r="F1273" s="466">
        <f t="shared" si="66"/>
        <v>69.989999999999995</v>
      </c>
      <c r="G1273" s="466">
        <f t="shared" si="64"/>
        <v>69.989999999999995</v>
      </c>
      <c r="H1273" s="466" t="str">
        <f t="shared" si="65"/>
        <v>Unlimited</v>
      </c>
    </row>
    <row r="1274" spans="1:8" x14ac:dyDescent="0.25">
      <c r="A1274" s="432">
        <v>1264</v>
      </c>
      <c r="B1274" s="466">
        <f t="shared" si="66"/>
        <v>120.23</v>
      </c>
      <c r="C1274" s="466">
        <f t="shared" si="66"/>
        <v>310.99</v>
      </c>
      <c r="D1274" s="466">
        <f t="shared" si="66"/>
        <v>238.99</v>
      </c>
      <c r="E1274" s="466">
        <f t="shared" si="66"/>
        <v>128.99</v>
      </c>
      <c r="F1274" s="466">
        <f t="shared" si="66"/>
        <v>69.989999999999995</v>
      </c>
      <c r="G1274" s="466">
        <f t="shared" si="64"/>
        <v>69.989999999999995</v>
      </c>
      <c r="H1274" s="466" t="str">
        <f t="shared" si="65"/>
        <v>Unlimited</v>
      </c>
    </row>
    <row r="1275" spans="1:8" x14ac:dyDescent="0.25">
      <c r="A1275" s="432">
        <v>1265</v>
      </c>
      <c r="B1275" s="466">
        <f t="shared" si="66"/>
        <v>120.32</v>
      </c>
      <c r="C1275" s="466">
        <f t="shared" si="66"/>
        <v>311.24</v>
      </c>
      <c r="D1275" s="466">
        <f t="shared" si="66"/>
        <v>239.24</v>
      </c>
      <c r="E1275" s="466">
        <f t="shared" si="66"/>
        <v>129.24</v>
      </c>
      <c r="F1275" s="466">
        <f t="shared" si="66"/>
        <v>69.989999999999995</v>
      </c>
      <c r="G1275" s="466">
        <f t="shared" si="64"/>
        <v>69.989999999999995</v>
      </c>
      <c r="H1275" s="466" t="str">
        <f t="shared" si="65"/>
        <v>Unlimited</v>
      </c>
    </row>
    <row r="1276" spans="1:8" x14ac:dyDescent="0.25">
      <c r="A1276" s="432">
        <v>1266</v>
      </c>
      <c r="B1276" s="466">
        <f t="shared" si="66"/>
        <v>120.41</v>
      </c>
      <c r="C1276" s="466">
        <f t="shared" si="66"/>
        <v>311.49</v>
      </c>
      <c r="D1276" s="466">
        <f t="shared" si="66"/>
        <v>239.49</v>
      </c>
      <c r="E1276" s="466">
        <f t="shared" si="66"/>
        <v>129.49</v>
      </c>
      <c r="F1276" s="466">
        <f t="shared" si="66"/>
        <v>69.989999999999995</v>
      </c>
      <c r="G1276" s="466">
        <f t="shared" si="64"/>
        <v>69.989999999999995</v>
      </c>
      <c r="H1276" s="466" t="str">
        <f t="shared" si="65"/>
        <v>Unlimited</v>
      </c>
    </row>
    <row r="1277" spans="1:8" x14ac:dyDescent="0.25">
      <c r="A1277" s="432">
        <v>1267</v>
      </c>
      <c r="B1277" s="466">
        <f t="shared" si="66"/>
        <v>120.5</v>
      </c>
      <c r="C1277" s="466">
        <f t="shared" si="66"/>
        <v>311.74</v>
      </c>
      <c r="D1277" s="466">
        <f t="shared" si="66"/>
        <v>239.74</v>
      </c>
      <c r="E1277" s="466">
        <f t="shared" si="66"/>
        <v>129.74</v>
      </c>
      <c r="F1277" s="466">
        <f t="shared" si="66"/>
        <v>69.989999999999995</v>
      </c>
      <c r="G1277" s="466">
        <f t="shared" si="64"/>
        <v>69.989999999999995</v>
      </c>
      <c r="H1277" s="466" t="str">
        <f t="shared" si="65"/>
        <v>Unlimited</v>
      </c>
    </row>
    <row r="1278" spans="1:8" x14ac:dyDescent="0.25">
      <c r="A1278" s="432">
        <v>1268</v>
      </c>
      <c r="B1278" s="466">
        <f t="shared" si="66"/>
        <v>120.59</v>
      </c>
      <c r="C1278" s="466">
        <f t="shared" si="66"/>
        <v>311.99</v>
      </c>
      <c r="D1278" s="466">
        <f t="shared" si="66"/>
        <v>239.99</v>
      </c>
      <c r="E1278" s="466">
        <f t="shared" si="66"/>
        <v>129.99</v>
      </c>
      <c r="F1278" s="466">
        <f t="shared" si="66"/>
        <v>69.989999999999995</v>
      </c>
      <c r="G1278" s="466">
        <f t="shared" si="64"/>
        <v>69.989999999999995</v>
      </c>
      <c r="H1278" s="466" t="str">
        <f t="shared" si="65"/>
        <v>Unlimited</v>
      </c>
    </row>
    <row r="1279" spans="1:8" x14ac:dyDescent="0.25">
      <c r="A1279" s="432">
        <v>1269</v>
      </c>
      <c r="B1279" s="466">
        <f t="shared" si="66"/>
        <v>120.68</v>
      </c>
      <c r="C1279" s="466">
        <f t="shared" si="66"/>
        <v>312.24</v>
      </c>
      <c r="D1279" s="466">
        <f t="shared" si="66"/>
        <v>240.24</v>
      </c>
      <c r="E1279" s="466">
        <f t="shared" si="66"/>
        <v>130.24</v>
      </c>
      <c r="F1279" s="466">
        <f t="shared" si="66"/>
        <v>69.989999999999995</v>
      </c>
      <c r="G1279" s="466">
        <f t="shared" si="64"/>
        <v>69.989999999999995</v>
      </c>
      <c r="H1279" s="466" t="str">
        <f t="shared" si="65"/>
        <v>Unlimited</v>
      </c>
    </row>
    <row r="1280" spans="1:8" x14ac:dyDescent="0.25">
      <c r="A1280" s="432">
        <v>1270</v>
      </c>
      <c r="B1280" s="466">
        <f t="shared" si="66"/>
        <v>120.77</v>
      </c>
      <c r="C1280" s="466">
        <f t="shared" si="66"/>
        <v>312.49</v>
      </c>
      <c r="D1280" s="466">
        <f t="shared" si="66"/>
        <v>240.49</v>
      </c>
      <c r="E1280" s="466">
        <f t="shared" si="66"/>
        <v>130.49</v>
      </c>
      <c r="F1280" s="466">
        <f t="shared" si="66"/>
        <v>69.989999999999995</v>
      </c>
      <c r="G1280" s="466">
        <f t="shared" si="64"/>
        <v>69.989999999999995</v>
      </c>
      <c r="H1280" s="466" t="str">
        <f t="shared" si="65"/>
        <v>Unlimited</v>
      </c>
    </row>
    <row r="1281" spans="1:8" x14ac:dyDescent="0.25">
      <c r="A1281" s="432">
        <v>1271</v>
      </c>
      <c r="B1281" s="466">
        <f t="shared" si="66"/>
        <v>120.86</v>
      </c>
      <c r="C1281" s="466">
        <f t="shared" si="66"/>
        <v>312.74</v>
      </c>
      <c r="D1281" s="466">
        <f t="shared" si="66"/>
        <v>240.74</v>
      </c>
      <c r="E1281" s="466">
        <f t="shared" si="66"/>
        <v>130.74</v>
      </c>
      <c r="F1281" s="466">
        <f t="shared" si="66"/>
        <v>69.989999999999995</v>
      </c>
      <c r="G1281" s="466">
        <f t="shared" si="64"/>
        <v>69.989999999999995</v>
      </c>
      <c r="H1281" s="466" t="str">
        <f t="shared" si="65"/>
        <v>Unlimited</v>
      </c>
    </row>
    <row r="1282" spans="1:8" x14ac:dyDescent="0.25">
      <c r="A1282" s="432">
        <v>1272</v>
      </c>
      <c r="B1282" s="466">
        <f t="shared" si="66"/>
        <v>120.95</v>
      </c>
      <c r="C1282" s="466">
        <f t="shared" si="66"/>
        <v>312.99</v>
      </c>
      <c r="D1282" s="466">
        <f t="shared" si="66"/>
        <v>240.99</v>
      </c>
      <c r="E1282" s="466">
        <f t="shared" si="66"/>
        <v>130.99</v>
      </c>
      <c r="F1282" s="466">
        <f t="shared" si="66"/>
        <v>69.989999999999995</v>
      </c>
      <c r="G1282" s="466">
        <f t="shared" si="64"/>
        <v>69.989999999999995</v>
      </c>
      <c r="H1282" s="466" t="str">
        <f t="shared" si="65"/>
        <v>Unlimited</v>
      </c>
    </row>
    <row r="1283" spans="1:8" x14ac:dyDescent="0.25">
      <c r="A1283" s="432">
        <v>1273</v>
      </c>
      <c r="B1283" s="466">
        <f t="shared" si="66"/>
        <v>121.04</v>
      </c>
      <c r="C1283" s="466">
        <f t="shared" si="66"/>
        <v>313.24</v>
      </c>
      <c r="D1283" s="466">
        <f t="shared" si="66"/>
        <v>241.24</v>
      </c>
      <c r="E1283" s="466">
        <f t="shared" si="66"/>
        <v>131.24</v>
      </c>
      <c r="F1283" s="466">
        <f t="shared" si="66"/>
        <v>69.989999999999995</v>
      </c>
      <c r="G1283" s="466">
        <f t="shared" si="64"/>
        <v>69.989999999999995</v>
      </c>
      <c r="H1283" s="466" t="str">
        <f t="shared" si="65"/>
        <v>Unlimited</v>
      </c>
    </row>
    <row r="1284" spans="1:8" x14ac:dyDescent="0.25">
      <c r="A1284" s="432">
        <v>1274</v>
      </c>
      <c r="B1284" s="466">
        <f t="shared" si="66"/>
        <v>121.13</v>
      </c>
      <c r="C1284" s="466">
        <f t="shared" si="66"/>
        <v>313.49</v>
      </c>
      <c r="D1284" s="466">
        <f t="shared" si="66"/>
        <v>241.49</v>
      </c>
      <c r="E1284" s="466">
        <f t="shared" si="66"/>
        <v>131.49</v>
      </c>
      <c r="F1284" s="466">
        <f t="shared" si="66"/>
        <v>69.989999999999995</v>
      </c>
      <c r="G1284" s="466">
        <f t="shared" si="64"/>
        <v>69.989999999999995</v>
      </c>
      <c r="H1284" s="466" t="str">
        <f t="shared" si="65"/>
        <v>Unlimited</v>
      </c>
    </row>
    <row r="1285" spans="1:8" x14ac:dyDescent="0.25">
      <c r="A1285" s="432">
        <v>1275</v>
      </c>
      <c r="B1285" s="466">
        <f t="shared" si="66"/>
        <v>121.22</v>
      </c>
      <c r="C1285" s="466">
        <f t="shared" si="66"/>
        <v>313.74</v>
      </c>
      <c r="D1285" s="466">
        <f t="shared" si="66"/>
        <v>241.74</v>
      </c>
      <c r="E1285" s="466">
        <f t="shared" si="66"/>
        <v>131.74</v>
      </c>
      <c r="F1285" s="466">
        <f t="shared" si="66"/>
        <v>69.989999999999995</v>
      </c>
      <c r="G1285" s="466">
        <f t="shared" si="64"/>
        <v>69.989999999999995</v>
      </c>
      <c r="H1285" s="466" t="str">
        <f t="shared" si="65"/>
        <v>Unlimited</v>
      </c>
    </row>
    <row r="1286" spans="1:8" x14ac:dyDescent="0.25">
      <c r="A1286" s="432">
        <v>1276</v>
      </c>
      <c r="B1286" s="466">
        <f t="shared" si="66"/>
        <v>121.31</v>
      </c>
      <c r="C1286" s="466">
        <f t="shared" si="66"/>
        <v>313.99</v>
      </c>
      <c r="D1286" s="466">
        <f t="shared" si="66"/>
        <v>241.99</v>
      </c>
      <c r="E1286" s="466">
        <f t="shared" si="66"/>
        <v>131.99</v>
      </c>
      <c r="F1286" s="466">
        <f t="shared" si="66"/>
        <v>69.989999999999995</v>
      </c>
      <c r="G1286" s="466">
        <f t="shared" si="64"/>
        <v>69.989999999999995</v>
      </c>
      <c r="H1286" s="466" t="str">
        <f t="shared" si="65"/>
        <v>Unlimited</v>
      </c>
    </row>
    <row r="1287" spans="1:8" x14ac:dyDescent="0.25">
      <c r="A1287" s="432">
        <v>1277</v>
      </c>
      <c r="B1287" s="466">
        <f t="shared" si="66"/>
        <v>121.4</v>
      </c>
      <c r="C1287" s="466">
        <f t="shared" si="66"/>
        <v>314.24</v>
      </c>
      <c r="D1287" s="466">
        <f t="shared" si="66"/>
        <v>242.24</v>
      </c>
      <c r="E1287" s="466">
        <f t="shared" si="66"/>
        <v>132.24</v>
      </c>
      <c r="F1287" s="466">
        <f t="shared" si="66"/>
        <v>69.989999999999995</v>
      </c>
      <c r="G1287" s="466">
        <f t="shared" si="64"/>
        <v>69.989999999999995</v>
      </c>
      <c r="H1287" s="466" t="str">
        <f t="shared" si="65"/>
        <v>Unlimited</v>
      </c>
    </row>
    <row r="1288" spans="1:8" x14ac:dyDescent="0.25">
      <c r="A1288" s="432">
        <v>1278</v>
      </c>
      <c r="B1288" s="466">
        <f t="shared" si="66"/>
        <v>121.49</v>
      </c>
      <c r="C1288" s="466">
        <f t="shared" si="66"/>
        <v>314.49</v>
      </c>
      <c r="D1288" s="466">
        <f t="shared" si="66"/>
        <v>242.49</v>
      </c>
      <c r="E1288" s="466">
        <f t="shared" si="66"/>
        <v>132.49</v>
      </c>
      <c r="F1288" s="466">
        <f t="shared" si="66"/>
        <v>69.989999999999995</v>
      </c>
      <c r="G1288" s="466">
        <f t="shared" si="64"/>
        <v>69.989999999999995</v>
      </c>
      <c r="H1288" s="466" t="str">
        <f t="shared" si="65"/>
        <v>Unlimited</v>
      </c>
    </row>
    <row r="1289" spans="1:8" x14ac:dyDescent="0.25">
      <c r="A1289" s="432">
        <v>1279</v>
      </c>
      <c r="B1289" s="466">
        <f t="shared" si="66"/>
        <v>121.58</v>
      </c>
      <c r="C1289" s="466">
        <f t="shared" si="66"/>
        <v>314.74</v>
      </c>
      <c r="D1289" s="466">
        <f t="shared" si="66"/>
        <v>242.74</v>
      </c>
      <c r="E1289" s="466">
        <f t="shared" si="66"/>
        <v>132.74</v>
      </c>
      <c r="F1289" s="466">
        <f t="shared" si="66"/>
        <v>69.989999999999995</v>
      </c>
      <c r="G1289" s="466">
        <f t="shared" si="64"/>
        <v>69.989999999999995</v>
      </c>
      <c r="H1289" s="466" t="str">
        <f t="shared" si="65"/>
        <v>Unlimited</v>
      </c>
    </row>
    <row r="1290" spans="1:8" x14ac:dyDescent="0.25">
      <c r="A1290" s="432">
        <v>1280</v>
      </c>
      <c r="B1290" s="466">
        <f t="shared" si="66"/>
        <v>121.67</v>
      </c>
      <c r="C1290" s="466">
        <f t="shared" si="66"/>
        <v>314.99</v>
      </c>
      <c r="D1290" s="466">
        <f t="shared" si="66"/>
        <v>242.99</v>
      </c>
      <c r="E1290" s="466">
        <f t="shared" si="66"/>
        <v>132.99</v>
      </c>
      <c r="F1290" s="466">
        <f t="shared" si="66"/>
        <v>69.989999999999995</v>
      </c>
      <c r="G1290" s="466">
        <f t="shared" si="64"/>
        <v>69.989999999999995</v>
      </c>
      <c r="H1290" s="466" t="str">
        <f t="shared" si="65"/>
        <v>Unlimited</v>
      </c>
    </row>
    <row r="1291" spans="1:8" x14ac:dyDescent="0.25">
      <c r="A1291" s="432">
        <v>1281</v>
      </c>
      <c r="B1291" s="466">
        <f t="shared" si="66"/>
        <v>121.76</v>
      </c>
      <c r="C1291" s="466">
        <f t="shared" si="66"/>
        <v>315.24</v>
      </c>
      <c r="D1291" s="466">
        <f t="shared" si="66"/>
        <v>243.24</v>
      </c>
      <c r="E1291" s="466">
        <f t="shared" si="66"/>
        <v>133.24</v>
      </c>
      <c r="F1291" s="466">
        <f t="shared" si="66"/>
        <v>69.989999999999995</v>
      </c>
      <c r="G1291" s="466">
        <f t="shared" si="64"/>
        <v>69.989999999999995</v>
      </c>
      <c r="H1291" s="466" t="str">
        <f t="shared" si="65"/>
        <v>Unlimited</v>
      </c>
    </row>
    <row r="1292" spans="1:8" x14ac:dyDescent="0.25">
      <c r="A1292" s="432">
        <v>1282</v>
      </c>
      <c r="B1292" s="466">
        <f t="shared" si="66"/>
        <v>121.85</v>
      </c>
      <c r="C1292" s="466">
        <f t="shared" si="66"/>
        <v>315.49</v>
      </c>
      <c r="D1292" s="466">
        <f t="shared" si="66"/>
        <v>243.49</v>
      </c>
      <c r="E1292" s="466">
        <f t="shared" si="66"/>
        <v>133.49</v>
      </c>
      <c r="F1292" s="466">
        <f t="shared" si="66"/>
        <v>69.989999999999995</v>
      </c>
      <c r="G1292" s="466">
        <f t="shared" ref="G1292:G1355" si="67">MIN(B1292:F1292)</f>
        <v>69.989999999999995</v>
      </c>
      <c r="H1292" s="466" t="str">
        <f t="shared" ref="H1292:H1355" si="68">IF(G1292=F1292,"Unlimited",IF(G1292=E1292,"Pooled 900",IF(G1292=D1292,"Pooled 400",IF(G1292=C1292,"Pooled 100",IF(G1292=B1292,"Metered","")))))</f>
        <v>Unlimited</v>
      </c>
    </row>
    <row r="1293" spans="1:8" x14ac:dyDescent="0.25">
      <c r="A1293" s="432">
        <v>1283</v>
      </c>
      <c r="B1293" s="466">
        <f t="shared" si="66"/>
        <v>121.94</v>
      </c>
      <c r="C1293" s="466">
        <f t="shared" si="66"/>
        <v>315.74</v>
      </c>
      <c r="D1293" s="466">
        <f t="shared" si="66"/>
        <v>243.74</v>
      </c>
      <c r="E1293" s="466">
        <f t="shared" si="66"/>
        <v>133.74</v>
      </c>
      <c r="F1293" s="466">
        <f t="shared" si="66"/>
        <v>69.989999999999995</v>
      </c>
      <c r="G1293" s="466">
        <f t="shared" si="67"/>
        <v>69.989999999999995</v>
      </c>
      <c r="H1293" s="466" t="str">
        <f t="shared" si="68"/>
        <v>Unlimited</v>
      </c>
    </row>
    <row r="1294" spans="1:8" x14ac:dyDescent="0.25">
      <c r="A1294" s="432">
        <v>1284</v>
      </c>
      <c r="B1294" s="466">
        <f t="shared" si="66"/>
        <v>122.03</v>
      </c>
      <c r="C1294" s="466">
        <f t="shared" si="66"/>
        <v>315.99</v>
      </c>
      <c r="D1294" s="466">
        <f t="shared" si="66"/>
        <v>243.99</v>
      </c>
      <c r="E1294" s="466">
        <f t="shared" si="66"/>
        <v>133.99</v>
      </c>
      <c r="F1294" s="466">
        <f t="shared" si="66"/>
        <v>69.989999999999995</v>
      </c>
      <c r="G1294" s="466">
        <f t="shared" si="67"/>
        <v>69.989999999999995</v>
      </c>
      <c r="H1294" s="466" t="str">
        <f t="shared" si="68"/>
        <v>Unlimited</v>
      </c>
    </row>
    <row r="1295" spans="1:8" x14ac:dyDescent="0.25">
      <c r="A1295" s="432">
        <v>1285</v>
      </c>
      <c r="B1295" s="466">
        <f t="shared" si="66"/>
        <v>122.12</v>
      </c>
      <c r="C1295" s="466">
        <f t="shared" si="66"/>
        <v>316.24</v>
      </c>
      <c r="D1295" s="466">
        <f t="shared" si="66"/>
        <v>244.24</v>
      </c>
      <c r="E1295" s="466">
        <f t="shared" si="66"/>
        <v>134.24</v>
      </c>
      <c r="F1295" s="466">
        <f t="shared" si="66"/>
        <v>69.989999999999995</v>
      </c>
      <c r="G1295" s="466">
        <f t="shared" si="67"/>
        <v>69.989999999999995</v>
      </c>
      <c r="H1295" s="466" t="str">
        <f t="shared" si="68"/>
        <v>Unlimited</v>
      </c>
    </row>
    <row r="1296" spans="1:8" x14ac:dyDescent="0.25">
      <c r="A1296" s="432">
        <v>1286</v>
      </c>
      <c r="B1296" s="466">
        <f t="shared" si="66"/>
        <v>122.21</v>
      </c>
      <c r="C1296" s="466">
        <f t="shared" si="66"/>
        <v>316.49</v>
      </c>
      <c r="D1296" s="466">
        <f t="shared" si="66"/>
        <v>244.49</v>
      </c>
      <c r="E1296" s="466">
        <f t="shared" si="66"/>
        <v>134.49</v>
      </c>
      <c r="F1296" s="466">
        <f t="shared" si="66"/>
        <v>69.989999999999995</v>
      </c>
      <c r="G1296" s="466">
        <f t="shared" si="67"/>
        <v>69.989999999999995</v>
      </c>
      <c r="H1296" s="466" t="str">
        <f t="shared" si="68"/>
        <v>Unlimited</v>
      </c>
    </row>
    <row r="1297" spans="1:8" x14ac:dyDescent="0.25">
      <c r="A1297" s="432">
        <v>1287</v>
      </c>
      <c r="B1297" s="466">
        <f t="shared" si="66"/>
        <v>122.3</v>
      </c>
      <c r="C1297" s="466">
        <f t="shared" si="66"/>
        <v>316.74</v>
      </c>
      <c r="D1297" s="466">
        <f t="shared" si="66"/>
        <v>244.74</v>
      </c>
      <c r="E1297" s="466">
        <f t="shared" si="66"/>
        <v>134.74</v>
      </c>
      <c r="F1297" s="466">
        <f t="shared" si="66"/>
        <v>69.989999999999995</v>
      </c>
      <c r="G1297" s="466">
        <f t="shared" si="67"/>
        <v>69.989999999999995</v>
      </c>
      <c r="H1297" s="466" t="str">
        <f t="shared" si="68"/>
        <v>Unlimited</v>
      </c>
    </row>
    <row r="1298" spans="1:8" x14ac:dyDescent="0.25">
      <c r="A1298" s="432">
        <v>1288</v>
      </c>
      <c r="B1298" s="466">
        <f t="shared" si="66"/>
        <v>122.39</v>
      </c>
      <c r="C1298" s="466">
        <f t="shared" si="66"/>
        <v>316.99</v>
      </c>
      <c r="D1298" s="466">
        <f t="shared" si="66"/>
        <v>244.99</v>
      </c>
      <c r="E1298" s="466">
        <f t="shared" si="66"/>
        <v>134.99</v>
      </c>
      <c r="F1298" s="466">
        <f t="shared" si="66"/>
        <v>69.989999999999995</v>
      </c>
      <c r="G1298" s="466">
        <f t="shared" si="67"/>
        <v>69.989999999999995</v>
      </c>
      <c r="H1298" s="466" t="str">
        <f t="shared" si="68"/>
        <v>Unlimited</v>
      </c>
    </row>
    <row r="1299" spans="1:8" x14ac:dyDescent="0.25">
      <c r="A1299" s="432">
        <v>1289</v>
      </c>
      <c r="B1299" s="466">
        <f t="shared" ref="B1299:F1349" si="69">ROUND(B$6+IF($A1299&gt;B$2,($A1299-B$2)*B$7,0),2)</f>
        <v>122.48</v>
      </c>
      <c r="C1299" s="466">
        <f t="shared" si="69"/>
        <v>317.24</v>
      </c>
      <c r="D1299" s="466">
        <f t="shared" si="69"/>
        <v>245.24</v>
      </c>
      <c r="E1299" s="466">
        <f t="shared" si="69"/>
        <v>135.24</v>
      </c>
      <c r="F1299" s="466">
        <f t="shared" si="69"/>
        <v>69.989999999999995</v>
      </c>
      <c r="G1299" s="466">
        <f t="shared" si="67"/>
        <v>69.989999999999995</v>
      </c>
      <c r="H1299" s="466" t="str">
        <f t="shared" si="68"/>
        <v>Unlimited</v>
      </c>
    </row>
    <row r="1300" spans="1:8" x14ac:dyDescent="0.25">
      <c r="A1300" s="432">
        <v>1290</v>
      </c>
      <c r="B1300" s="466">
        <f t="shared" si="69"/>
        <v>122.57</v>
      </c>
      <c r="C1300" s="466">
        <f t="shared" si="69"/>
        <v>317.49</v>
      </c>
      <c r="D1300" s="466">
        <f t="shared" si="69"/>
        <v>245.49</v>
      </c>
      <c r="E1300" s="466">
        <f t="shared" si="69"/>
        <v>135.49</v>
      </c>
      <c r="F1300" s="466">
        <f t="shared" si="69"/>
        <v>69.989999999999995</v>
      </c>
      <c r="G1300" s="466">
        <f t="shared" si="67"/>
        <v>69.989999999999995</v>
      </c>
      <c r="H1300" s="466" t="str">
        <f t="shared" si="68"/>
        <v>Unlimited</v>
      </c>
    </row>
    <row r="1301" spans="1:8" x14ac:dyDescent="0.25">
      <c r="A1301" s="432">
        <v>1291</v>
      </c>
      <c r="B1301" s="466">
        <f t="shared" si="69"/>
        <v>122.66</v>
      </c>
      <c r="C1301" s="466">
        <f t="shared" si="69"/>
        <v>317.74</v>
      </c>
      <c r="D1301" s="466">
        <f t="shared" si="69"/>
        <v>245.74</v>
      </c>
      <c r="E1301" s="466">
        <f t="shared" si="69"/>
        <v>135.74</v>
      </c>
      <c r="F1301" s="466">
        <f t="shared" si="69"/>
        <v>69.989999999999995</v>
      </c>
      <c r="G1301" s="466">
        <f t="shared" si="67"/>
        <v>69.989999999999995</v>
      </c>
      <c r="H1301" s="466" t="str">
        <f t="shared" si="68"/>
        <v>Unlimited</v>
      </c>
    </row>
    <row r="1302" spans="1:8" x14ac:dyDescent="0.25">
      <c r="A1302" s="432">
        <v>1292</v>
      </c>
      <c r="B1302" s="466">
        <f t="shared" si="69"/>
        <v>122.75</v>
      </c>
      <c r="C1302" s="466">
        <f t="shared" si="69"/>
        <v>317.99</v>
      </c>
      <c r="D1302" s="466">
        <f t="shared" si="69"/>
        <v>245.99</v>
      </c>
      <c r="E1302" s="466">
        <f t="shared" si="69"/>
        <v>135.99</v>
      </c>
      <c r="F1302" s="466">
        <f t="shared" si="69"/>
        <v>69.989999999999995</v>
      </c>
      <c r="G1302" s="466">
        <f t="shared" si="67"/>
        <v>69.989999999999995</v>
      </c>
      <c r="H1302" s="466" t="str">
        <f t="shared" si="68"/>
        <v>Unlimited</v>
      </c>
    </row>
    <row r="1303" spans="1:8" x14ac:dyDescent="0.25">
      <c r="A1303" s="432">
        <v>1293</v>
      </c>
      <c r="B1303" s="466">
        <f t="shared" si="69"/>
        <v>122.84</v>
      </c>
      <c r="C1303" s="466">
        <f t="shared" si="69"/>
        <v>318.24</v>
      </c>
      <c r="D1303" s="466">
        <f t="shared" si="69"/>
        <v>246.24</v>
      </c>
      <c r="E1303" s="466">
        <f t="shared" si="69"/>
        <v>136.24</v>
      </c>
      <c r="F1303" s="466">
        <f t="shared" si="69"/>
        <v>69.989999999999995</v>
      </c>
      <c r="G1303" s="466">
        <f t="shared" si="67"/>
        <v>69.989999999999995</v>
      </c>
      <c r="H1303" s="466" t="str">
        <f t="shared" si="68"/>
        <v>Unlimited</v>
      </c>
    </row>
    <row r="1304" spans="1:8" x14ac:dyDescent="0.25">
      <c r="A1304" s="432">
        <v>1294</v>
      </c>
      <c r="B1304" s="466">
        <f t="shared" si="69"/>
        <v>122.93</v>
      </c>
      <c r="C1304" s="466">
        <f t="shared" si="69"/>
        <v>318.49</v>
      </c>
      <c r="D1304" s="466">
        <f t="shared" si="69"/>
        <v>246.49</v>
      </c>
      <c r="E1304" s="466">
        <f t="shared" si="69"/>
        <v>136.49</v>
      </c>
      <c r="F1304" s="466">
        <f t="shared" si="69"/>
        <v>69.989999999999995</v>
      </c>
      <c r="G1304" s="466">
        <f t="shared" si="67"/>
        <v>69.989999999999995</v>
      </c>
      <c r="H1304" s="466" t="str">
        <f t="shared" si="68"/>
        <v>Unlimited</v>
      </c>
    </row>
    <row r="1305" spans="1:8" x14ac:dyDescent="0.25">
      <c r="A1305" s="432">
        <v>1295</v>
      </c>
      <c r="B1305" s="466">
        <f t="shared" si="69"/>
        <v>123.02</v>
      </c>
      <c r="C1305" s="466">
        <f t="shared" si="69"/>
        <v>318.74</v>
      </c>
      <c r="D1305" s="466">
        <f t="shared" si="69"/>
        <v>246.74</v>
      </c>
      <c r="E1305" s="466">
        <f t="shared" si="69"/>
        <v>136.74</v>
      </c>
      <c r="F1305" s="466">
        <f t="shared" si="69"/>
        <v>69.989999999999995</v>
      </c>
      <c r="G1305" s="466">
        <f t="shared" si="67"/>
        <v>69.989999999999995</v>
      </c>
      <c r="H1305" s="466" t="str">
        <f t="shared" si="68"/>
        <v>Unlimited</v>
      </c>
    </row>
    <row r="1306" spans="1:8" x14ac:dyDescent="0.25">
      <c r="A1306" s="432">
        <v>1296</v>
      </c>
      <c r="B1306" s="466">
        <f t="shared" si="69"/>
        <v>123.11</v>
      </c>
      <c r="C1306" s="466">
        <f t="shared" si="69"/>
        <v>318.99</v>
      </c>
      <c r="D1306" s="466">
        <f t="shared" si="69"/>
        <v>246.99</v>
      </c>
      <c r="E1306" s="466">
        <f t="shared" si="69"/>
        <v>136.99</v>
      </c>
      <c r="F1306" s="466">
        <f t="shared" si="69"/>
        <v>69.989999999999995</v>
      </c>
      <c r="G1306" s="466">
        <f t="shared" si="67"/>
        <v>69.989999999999995</v>
      </c>
      <c r="H1306" s="466" t="str">
        <f t="shared" si="68"/>
        <v>Unlimited</v>
      </c>
    </row>
    <row r="1307" spans="1:8" x14ac:dyDescent="0.25">
      <c r="A1307" s="432">
        <v>1297</v>
      </c>
      <c r="B1307" s="466">
        <f t="shared" si="69"/>
        <v>123.2</v>
      </c>
      <c r="C1307" s="466">
        <f t="shared" si="69"/>
        <v>319.24</v>
      </c>
      <c r="D1307" s="466">
        <f t="shared" si="69"/>
        <v>247.24</v>
      </c>
      <c r="E1307" s="466">
        <f t="shared" si="69"/>
        <v>137.24</v>
      </c>
      <c r="F1307" s="466">
        <f t="shared" si="69"/>
        <v>69.989999999999995</v>
      </c>
      <c r="G1307" s="466">
        <f t="shared" si="67"/>
        <v>69.989999999999995</v>
      </c>
      <c r="H1307" s="466" t="str">
        <f t="shared" si="68"/>
        <v>Unlimited</v>
      </c>
    </row>
    <row r="1308" spans="1:8" x14ac:dyDescent="0.25">
      <c r="A1308" s="432">
        <v>1298</v>
      </c>
      <c r="B1308" s="466">
        <f t="shared" si="69"/>
        <v>123.29</v>
      </c>
      <c r="C1308" s="466">
        <f t="shared" si="69"/>
        <v>319.49</v>
      </c>
      <c r="D1308" s="466">
        <f t="shared" si="69"/>
        <v>247.49</v>
      </c>
      <c r="E1308" s="466">
        <f t="shared" si="69"/>
        <v>137.49</v>
      </c>
      <c r="F1308" s="466">
        <f t="shared" si="69"/>
        <v>69.989999999999995</v>
      </c>
      <c r="G1308" s="466">
        <f t="shared" si="67"/>
        <v>69.989999999999995</v>
      </c>
      <c r="H1308" s="466" t="str">
        <f t="shared" si="68"/>
        <v>Unlimited</v>
      </c>
    </row>
    <row r="1309" spans="1:8" x14ac:dyDescent="0.25">
      <c r="A1309" s="432">
        <v>1299</v>
      </c>
      <c r="B1309" s="466">
        <f t="shared" si="69"/>
        <v>123.38</v>
      </c>
      <c r="C1309" s="466">
        <f t="shared" si="69"/>
        <v>319.74</v>
      </c>
      <c r="D1309" s="466">
        <f t="shared" si="69"/>
        <v>247.74</v>
      </c>
      <c r="E1309" s="466">
        <f t="shared" si="69"/>
        <v>137.74</v>
      </c>
      <c r="F1309" s="466">
        <f t="shared" si="69"/>
        <v>69.989999999999995</v>
      </c>
      <c r="G1309" s="466">
        <f t="shared" si="67"/>
        <v>69.989999999999995</v>
      </c>
      <c r="H1309" s="466" t="str">
        <f t="shared" si="68"/>
        <v>Unlimited</v>
      </c>
    </row>
    <row r="1310" spans="1:8" x14ac:dyDescent="0.25">
      <c r="A1310" s="432">
        <v>1300</v>
      </c>
      <c r="B1310" s="466">
        <f t="shared" si="69"/>
        <v>123.47</v>
      </c>
      <c r="C1310" s="466">
        <f t="shared" si="69"/>
        <v>319.99</v>
      </c>
      <c r="D1310" s="466">
        <f t="shared" si="69"/>
        <v>247.99</v>
      </c>
      <c r="E1310" s="466">
        <f t="shared" si="69"/>
        <v>137.99</v>
      </c>
      <c r="F1310" s="466">
        <f t="shared" si="69"/>
        <v>69.989999999999995</v>
      </c>
      <c r="G1310" s="466">
        <f t="shared" si="67"/>
        <v>69.989999999999995</v>
      </c>
      <c r="H1310" s="466" t="str">
        <f t="shared" si="68"/>
        <v>Unlimited</v>
      </c>
    </row>
    <row r="1311" spans="1:8" x14ac:dyDescent="0.25">
      <c r="A1311" s="432">
        <v>1301</v>
      </c>
      <c r="B1311" s="466">
        <f t="shared" si="69"/>
        <v>123.56</v>
      </c>
      <c r="C1311" s="466">
        <f t="shared" si="69"/>
        <v>320.24</v>
      </c>
      <c r="D1311" s="466">
        <f t="shared" si="69"/>
        <v>248.24</v>
      </c>
      <c r="E1311" s="466">
        <f t="shared" si="69"/>
        <v>138.24</v>
      </c>
      <c r="F1311" s="466">
        <f t="shared" si="69"/>
        <v>69.989999999999995</v>
      </c>
      <c r="G1311" s="466">
        <f t="shared" si="67"/>
        <v>69.989999999999995</v>
      </c>
      <c r="H1311" s="466" t="str">
        <f t="shared" si="68"/>
        <v>Unlimited</v>
      </c>
    </row>
    <row r="1312" spans="1:8" x14ac:dyDescent="0.25">
      <c r="A1312" s="432">
        <v>1302</v>
      </c>
      <c r="B1312" s="466">
        <f t="shared" si="69"/>
        <v>123.65</v>
      </c>
      <c r="C1312" s="466">
        <f t="shared" si="69"/>
        <v>320.49</v>
      </c>
      <c r="D1312" s="466">
        <f t="shared" si="69"/>
        <v>248.49</v>
      </c>
      <c r="E1312" s="466">
        <f t="shared" si="69"/>
        <v>138.49</v>
      </c>
      <c r="F1312" s="466">
        <f t="shared" si="69"/>
        <v>69.989999999999995</v>
      </c>
      <c r="G1312" s="466">
        <f t="shared" si="67"/>
        <v>69.989999999999995</v>
      </c>
      <c r="H1312" s="466" t="str">
        <f t="shared" si="68"/>
        <v>Unlimited</v>
      </c>
    </row>
    <row r="1313" spans="1:8" x14ac:dyDescent="0.25">
      <c r="A1313" s="432">
        <v>1303</v>
      </c>
      <c r="B1313" s="466">
        <f t="shared" si="69"/>
        <v>123.74</v>
      </c>
      <c r="C1313" s="466">
        <f t="shared" si="69"/>
        <v>320.74</v>
      </c>
      <c r="D1313" s="466">
        <f t="shared" si="69"/>
        <v>248.74</v>
      </c>
      <c r="E1313" s="466">
        <f t="shared" si="69"/>
        <v>138.74</v>
      </c>
      <c r="F1313" s="466">
        <f t="shared" si="69"/>
        <v>69.989999999999995</v>
      </c>
      <c r="G1313" s="466">
        <f t="shared" si="67"/>
        <v>69.989999999999995</v>
      </c>
      <c r="H1313" s="466" t="str">
        <f t="shared" si="68"/>
        <v>Unlimited</v>
      </c>
    </row>
    <row r="1314" spans="1:8" x14ac:dyDescent="0.25">
      <c r="A1314" s="432">
        <v>1304</v>
      </c>
      <c r="B1314" s="466">
        <f t="shared" si="69"/>
        <v>123.83</v>
      </c>
      <c r="C1314" s="466">
        <f t="shared" si="69"/>
        <v>320.99</v>
      </c>
      <c r="D1314" s="466">
        <f t="shared" si="69"/>
        <v>248.99</v>
      </c>
      <c r="E1314" s="466">
        <f t="shared" si="69"/>
        <v>138.99</v>
      </c>
      <c r="F1314" s="466">
        <f t="shared" si="69"/>
        <v>69.989999999999995</v>
      </c>
      <c r="G1314" s="466">
        <f t="shared" si="67"/>
        <v>69.989999999999995</v>
      </c>
      <c r="H1314" s="466" t="str">
        <f t="shared" si="68"/>
        <v>Unlimited</v>
      </c>
    </row>
    <row r="1315" spans="1:8" x14ac:dyDescent="0.25">
      <c r="A1315" s="432">
        <v>1305</v>
      </c>
      <c r="B1315" s="466">
        <f t="shared" si="69"/>
        <v>123.92</v>
      </c>
      <c r="C1315" s="466">
        <f t="shared" si="69"/>
        <v>321.24</v>
      </c>
      <c r="D1315" s="466">
        <f t="shared" si="69"/>
        <v>249.24</v>
      </c>
      <c r="E1315" s="466">
        <f t="shared" si="69"/>
        <v>139.24</v>
      </c>
      <c r="F1315" s="466">
        <f t="shared" si="69"/>
        <v>69.989999999999995</v>
      </c>
      <c r="G1315" s="466">
        <f t="shared" si="67"/>
        <v>69.989999999999995</v>
      </c>
      <c r="H1315" s="466" t="str">
        <f t="shared" si="68"/>
        <v>Unlimited</v>
      </c>
    </row>
    <row r="1316" spans="1:8" x14ac:dyDescent="0.25">
      <c r="A1316" s="432">
        <v>1306</v>
      </c>
      <c r="B1316" s="466">
        <f t="shared" si="69"/>
        <v>124.01</v>
      </c>
      <c r="C1316" s="466">
        <f t="shared" si="69"/>
        <v>321.49</v>
      </c>
      <c r="D1316" s="466">
        <f t="shared" si="69"/>
        <v>249.49</v>
      </c>
      <c r="E1316" s="466">
        <f t="shared" si="69"/>
        <v>139.49</v>
      </c>
      <c r="F1316" s="466">
        <f t="shared" si="69"/>
        <v>69.989999999999995</v>
      </c>
      <c r="G1316" s="466">
        <f t="shared" si="67"/>
        <v>69.989999999999995</v>
      </c>
      <c r="H1316" s="466" t="str">
        <f t="shared" si="68"/>
        <v>Unlimited</v>
      </c>
    </row>
    <row r="1317" spans="1:8" x14ac:dyDescent="0.25">
      <c r="A1317" s="432">
        <v>1307</v>
      </c>
      <c r="B1317" s="466">
        <f t="shared" si="69"/>
        <v>124.1</v>
      </c>
      <c r="C1317" s="466">
        <f t="shared" si="69"/>
        <v>321.74</v>
      </c>
      <c r="D1317" s="466">
        <f t="shared" si="69"/>
        <v>249.74</v>
      </c>
      <c r="E1317" s="466">
        <f t="shared" si="69"/>
        <v>139.74</v>
      </c>
      <c r="F1317" s="466">
        <f t="shared" si="69"/>
        <v>69.989999999999995</v>
      </c>
      <c r="G1317" s="466">
        <f t="shared" si="67"/>
        <v>69.989999999999995</v>
      </c>
      <c r="H1317" s="466" t="str">
        <f t="shared" si="68"/>
        <v>Unlimited</v>
      </c>
    </row>
    <row r="1318" spans="1:8" x14ac:dyDescent="0.25">
      <c r="A1318" s="432">
        <v>1308</v>
      </c>
      <c r="B1318" s="466">
        <f t="shared" si="69"/>
        <v>124.19</v>
      </c>
      <c r="C1318" s="466">
        <f t="shared" si="69"/>
        <v>321.99</v>
      </c>
      <c r="D1318" s="466">
        <f t="shared" si="69"/>
        <v>249.99</v>
      </c>
      <c r="E1318" s="466">
        <f t="shared" si="69"/>
        <v>139.99</v>
      </c>
      <c r="F1318" s="466">
        <f t="shared" si="69"/>
        <v>69.989999999999995</v>
      </c>
      <c r="G1318" s="466">
        <f t="shared" si="67"/>
        <v>69.989999999999995</v>
      </c>
      <c r="H1318" s="466" t="str">
        <f t="shared" si="68"/>
        <v>Unlimited</v>
      </c>
    </row>
    <row r="1319" spans="1:8" x14ac:dyDescent="0.25">
      <c r="A1319" s="432">
        <v>1309</v>
      </c>
      <c r="B1319" s="466">
        <f t="shared" si="69"/>
        <v>124.28</v>
      </c>
      <c r="C1319" s="466">
        <f t="shared" si="69"/>
        <v>322.24</v>
      </c>
      <c r="D1319" s="466">
        <f t="shared" si="69"/>
        <v>250.24</v>
      </c>
      <c r="E1319" s="466">
        <f t="shared" si="69"/>
        <v>140.24</v>
      </c>
      <c r="F1319" s="466">
        <f t="shared" si="69"/>
        <v>69.989999999999995</v>
      </c>
      <c r="G1319" s="466">
        <f t="shared" si="67"/>
        <v>69.989999999999995</v>
      </c>
      <c r="H1319" s="466" t="str">
        <f t="shared" si="68"/>
        <v>Unlimited</v>
      </c>
    </row>
    <row r="1320" spans="1:8" x14ac:dyDescent="0.25">
      <c r="A1320" s="432">
        <v>1310</v>
      </c>
      <c r="B1320" s="466">
        <f t="shared" si="69"/>
        <v>124.37</v>
      </c>
      <c r="C1320" s="466">
        <f t="shared" si="69"/>
        <v>322.49</v>
      </c>
      <c r="D1320" s="466">
        <f t="shared" si="69"/>
        <v>250.49</v>
      </c>
      <c r="E1320" s="466">
        <f t="shared" si="69"/>
        <v>140.49</v>
      </c>
      <c r="F1320" s="466">
        <f t="shared" si="69"/>
        <v>69.989999999999995</v>
      </c>
      <c r="G1320" s="466">
        <f t="shared" si="67"/>
        <v>69.989999999999995</v>
      </c>
      <c r="H1320" s="466" t="str">
        <f t="shared" si="68"/>
        <v>Unlimited</v>
      </c>
    </row>
    <row r="1321" spans="1:8" x14ac:dyDescent="0.25">
      <c r="A1321" s="432">
        <v>1311</v>
      </c>
      <c r="B1321" s="466">
        <f t="shared" si="69"/>
        <v>124.46</v>
      </c>
      <c r="C1321" s="466">
        <f t="shared" si="69"/>
        <v>322.74</v>
      </c>
      <c r="D1321" s="466">
        <f t="shared" si="69"/>
        <v>250.74</v>
      </c>
      <c r="E1321" s="466">
        <f t="shared" si="69"/>
        <v>140.74</v>
      </c>
      <c r="F1321" s="466">
        <f t="shared" si="69"/>
        <v>69.989999999999995</v>
      </c>
      <c r="G1321" s="466">
        <f t="shared" si="67"/>
        <v>69.989999999999995</v>
      </c>
      <c r="H1321" s="466" t="str">
        <f t="shared" si="68"/>
        <v>Unlimited</v>
      </c>
    </row>
    <row r="1322" spans="1:8" x14ac:dyDescent="0.25">
      <c r="A1322" s="432">
        <v>1312</v>
      </c>
      <c r="B1322" s="466">
        <f t="shared" si="69"/>
        <v>124.55</v>
      </c>
      <c r="C1322" s="466">
        <f t="shared" si="69"/>
        <v>322.99</v>
      </c>
      <c r="D1322" s="466">
        <f t="shared" si="69"/>
        <v>250.99</v>
      </c>
      <c r="E1322" s="466">
        <f t="shared" si="69"/>
        <v>140.99</v>
      </c>
      <c r="F1322" s="466">
        <f t="shared" si="69"/>
        <v>69.989999999999995</v>
      </c>
      <c r="G1322" s="466">
        <f t="shared" si="67"/>
        <v>69.989999999999995</v>
      </c>
      <c r="H1322" s="466" t="str">
        <f t="shared" si="68"/>
        <v>Unlimited</v>
      </c>
    </row>
    <row r="1323" spans="1:8" x14ac:dyDescent="0.25">
      <c r="A1323" s="432">
        <v>1313</v>
      </c>
      <c r="B1323" s="466">
        <f t="shared" si="69"/>
        <v>124.64</v>
      </c>
      <c r="C1323" s="466">
        <f t="shared" si="69"/>
        <v>323.24</v>
      </c>
      <c r="D1323" s="466">
        <f t="shared" si="69"/>
        <v>251.24</v>
      </c>
      <c r="E1323" s="466">
        <f t="shared" si="69"/>
        <v>141.24</v>
      </c>
      <c r="F1323" s="466">
        <f t="shared" si="69"/>
        <v>69.989999999999995</v>
      </c>
      <c r="G1323" s="466">
        <f t="shared" si="67"/>
        <v>69.989999999999995</v>
      </c>
      <c r="H1323" s="466" t="str">
        <f t="shared" si="68"/>
        <v>Unlimited</v>
      </c>
    </row>
    <row r="1324" spans="1:8" x14ac:dyDescent="0.25">
      <c r="A1324" s="432">
        <v>1314</v>
      </c>
      <c r="B1324" s="466">
        <f t="shared" si="69"/>
        <v>124.73</v>
      </c>
      <c r="C1324" s="466">
        <f t="shared" si="69"/>
        <v>323.49</v>
      </c>
      <c r="D1324" s="466">
        <f t="shared" si="69"/>
        <v>251.49</v>
      </c>
      <c r="E1324" s="466">
        <f t="shared" si="69"/>
        <v>141.49</v>
      </c>
      <c r="F1324" s="466">
        <f t="shared" si="69"/>
        <v>69.989999999999995</v>
      </c>
      <c r="G1324" s="466">
        <f t="shared" si="67"/>
        <v>69.989999999999995</v>
      </c>
      <c r="H1324" s="466" t="str">
        <f t="shared" si="68"/>
        <v>Unlimited</v>
      </c>
    </row>
    <row r="1325" spans="1:8" x14ac:dyDescent="0.25">
      <c r="A1325" s="432">
        <v>1315</v>
      </c>
      <c r="B1325" s="466">
        <f t="shared" si="69"/>
        <v>124.82</v>
      </c>
      <c r="C1325" s="466">
        <f t="shared" si="69"/>
        <v>323.74</v>
      </c>
      <c r="D1325" s="466">
        <f t="shared" si="69"/>
        <v>251.74</v>
      </c>
      <c r="E1325" s="466">
        <f t="shared" si="69"/>
        <v>141.74</v>
      </c>
      <c r="F1325" s="466">
        <f t="shared" si="69"/>
        <v>69.989999999999995</v>
      </c>
      <c r="G1325" s="466">
        <f t="shared" si="67"/>
        <v>69.989999999999995</v>
      </c>
      <c r="H1325" s="466" t="str">
        <f t="shared" si="68"/>
        <v>Unlimited</v>
      </c>
    </row>
    <row r="1326" spans="1:8" x14ac:dyDescent="0.25">
      <c r="A1326" s="432">
        <v>1316</v>
      </c>
      <c r="B1326" s="466">
        <f t="shared" si="69"/>
        <v>124.91</v>
      </c>
      <c r="C1326" s="466">
        <f t="shared" si="69"/>
        <v>323.99</v>
      </c>
      <c r="D1326" s="466">
        <f t="shared" si="69"/>
        <v>251.99</v>
      </c>
      <c r="E1326" s="466">
        <f t="shared" si="69"/>
        <v>141.99</v>
      </c>
      <c r="F1326" s="466">
        <f t="shared" si="69"/>
        <v>69.989999999999995</v>
      </c>
      <c r="G1326" s="466">
        <f t="shared" si="67"/>
        <v>69.989999999999995</v>
      </c>
      <c r="H1326" s="466" t="str">
        <f t="shared" si="68"/>
        <v>Unlimited</v>
      </c>
    </row>
    <row r="1327" spans="1:8" x14ac:dyDescent="0.25">
      <c r="A1327" s="432">
        <v>1317</v>
      </c>
      <c r="B1327" s="466">
        <f t="shared" si="69"/>
        <v>125</v>
      </c>
      <c r="C1327" s="466">
        <f t="shared" si="69"/>
        <v>324.24</v>
      </c>
      <c r="D1327" s="466">
        <f t="shared" si="69"/>
        <v>252.24</v>
      </c>
      <c r="E1327" s="466">
        <f t="shared" si="69"/>
        <v>142.24</v>
      </c>
      <c r="F1327" s="466">
        <f t="shared" si="69"/>
        <v>69.989999999999995</v>
      </c>
      <c r="G1327" s="466">
        <f t="shared" si="67"/>
        <v>69.989999999999995</v>
      </c>
      <c r="H1327" s="466" t="str">
        <f t="shared" si="68"/>
        <v>Unlimited</v>
      </c>
    </row>
    <row r="1328" spans="1:8" x14ac:dyDescent="0.25">
      <c r="A1328" s="432">
        <v>1318</v>
      </c>
      <c r="B1328" s="466">
        <f t="shared" si="69"/>
        <v>125.09</v>
      </c>
      <c r="C1328" s="466">
        <f t="shared" si="69"/>
        <v>324.49</v>
      </c>
      <c r="D1328" s="466">
        <f t="shared" si="69"/>
        <v>252.49</v>
      </c>
      <c r="E1328" s="466">
        <f t="shared" si="69"/>
        <v>142.49</v>
      </c>
      <c r="F1328" s="466">
        <f t="shared" si="69"/>
        <v>69.989999999999995</v>
      </c>
      <c r="G1328" s="466">
        <f t="shared" si="67"/>
        <v>69.989999999999995</v>
      </c>
      <c r="H1328" s="466" t="str">
        <f t="shared" si="68"/>
        <v>Unlimited</v>
      </c>
    </row>
    <row r="1329" spans="1:8" x14ac:dyDescent="0.25">
      <c r="A1329" s="432">
        <v>1319</v>
      </c>
      <c r="B1329" s="466">
        <f t="shared" si="69"/>
        <v>125.18</v>
      </c>
      <c r="C1329" s="466">
        <f t="shared" si="69"/>
        <v>324.74</v>
      </c>
      <c r="D1329" s="466">
        <f t="shared" si="69"/>
        <v>252.74</v>
      </c>
      <c r="E1329" s="466">
        <f t="shared" si="69"/>
        <v>142.74</v>
      </c>
      <c r="F1329" s="466">
        <f t="shared" si="69"/>
        <v>69.989999999999995</v>
      </c>
      <c r="G1329" s="466">
        <f t="shared" si="67"/>
        <v>69.989999999999995</v>
      </c>
      <c r="H1329" s="466" t="str">
        <f t="shared" si="68"/>
        <v>Unlimited</v>
      </c>
    </row>
    <row r="1330" spans="1:8" x14ac:dyDescent="0.25">
      <c r="A1330" s="432">
        <v>1320</v>
      </c>
      <c r="B1330" s="466">
        <f t="shared" si="69"/>
        <v>125.27</v>
      </c>
      <c r="C1330" s="466">
        <f t="shared" si="69"/>
        <v>324.99</v>
      </c>
      <c r="D1330" s="466">
        <f t="shared" si="69"/>
        <v>252.99</v>
      </c>
      <c r="E1330" s="466">
        <f t="shared" si="69"/>
        <v>142.99</v>
      </c>
      <c r="F1330" s="466">
        <f t="shared" si="69"/>
        <v>69.989999999999995</v>
      </c>
      <c r="G1330" s="466">
        <f t="shared" si="67"/>
        <v>69.989999999999995</v>
      </c>
      <c r="H1330" s="466" t="str">
        <f t="shared" si="68"/>
        <v>Unlimited</v>
      </c>
    </row>
    <row r="1331" spans="1:8" x14ac:dyDescent="0.25">
      <c r="A1331" s="432">
        <v>1321</v>
      </c>
      <c r="B1331" s="466">
        <f t="shared" si="69"/>
        <v>125.36</v>
      </c>
      <c r="C1331" s="466">
        <f t="shared" si="69"/>
        <v>325.24</v>
      </c>
      <c r="D1331" s="466">
        <f t="shared" si="69"/>
        <v>253.24</v>
      </c>
      <c r="E1331" s="466">
        <f t="shared" si="69"/>
        <v>143.24</v>
      </c>
      <c r="F1331" s="466">
        <f t="shared" si="69"/>
        <v>69.989999999999995</v>
      </c>
      <c r="G1331" s="466">
        <f t="shared" si="67"/>
        <v>69.989999999999995</v>
      </c>
      <c r="H1331" s="466" t="str">
        <f t="shared" si="68"/>
        <v>Unlimited</v>
      </c>
    </row>
    <row r="1332" spans="1:8" x14ac:dyDescent="0.25">
      <c r="A1332" s="432">
        <v>1322</v>
      </c>
      <c r="B1332" s="466">
        <f t="shared" si="69"/>
        <v>125.45</v>
      </c>
      <c r="C1332" s="466">
        <f t="shared" si="69"/>
        <v>325.49</v>
      </c>
      <c r="D1332" s="466">
        <f t="shared" si="69"/>
        <v>253.49</v>
      </c>
      <c r="E1332" s="466">
        <f t="shared" si="69"/>
        <v>143.49</v>
      </c>
      <c r="F1332" s="466">
        <f t="shared" si="69"/>
        <v>69.989999999999995</v>
      </c>
      <c r="G1332" s="466">
        <f t="shared" si="67"/>
        <v>69.989999999999995</v>
      </c>
      <c r="H1332" s="466" t="str">
        <f t="shared" si="68"/>
        <v>Unlimited</v>
      </c>
    </row>
    <row r="1333" spans="1:8" x14ac:dyDescent="0.25">
      <c r="A1333" s="432">
        <v>1323</v>
      </c>
      <c r="B1333" s="466">
        <f t="shared" si="69"/>
        <v>125.54</v>
      </c>
      <c r="C1333" s="466">
        <f t="shared" si="69"/>
        <v>325.74</v>
      </c>
      <c r="D1333" s="466">
        <f t="shared" si="69"/>
        <v>253.74</v>
      </c>
      <c r="E1333" s="466">
        <f t="shared" si="69"/>
        <v>143.74</v>
      </c>
      <c r="F1333" s="466">
        <f t="shared" si="69"/>
        <v>69.989999999999995</v>
      </c>
      <c r="G1333" s="466">
        <f t="shared" si="67"/>
        <v>69.989999999999995</v>
      </c>
      <c r="H1333" s="466" t="str">
        <f t="shared" si="68"/>
        <v>Unlimited</v>
      </c>
    </row>
    <row r="1334" spans="1:8" x14ac:dyDescent="0.25">
      <c r="A1334" s="432">
        <v>1324</v>
      </c>
      <c r="B1334" s="466">
        <f t="shared" si="69"/>
        <v>125.63</v>
      </c>
      <c r="C1334" s="466">
        <f t="shared" si="69"/>
        <v>325.99</v>
      </c>
      <c r="D1334" s="466">
        <f t="shared" si="69"/>
        <v>253.99</v>
      </c>
      <c r="E1334" s="466">
        <f t="shared" si="69"/>
        <v>143.99</v>
      </c>
      <c r="F1334" s="466">
        <f t="shared" si="69"/>
        <v>69.989999999999995</v>
      </c>
      <c r="G1334" s="466">
        <f t="shared" si="67"/>
        <v>69.989999999999995</v>
      </c>
      <c r="H1334" s="466" t="str">
        <f t="shared" si="68"/>
        <v>Unlimited</v>
      </c>
    </row>
    <row r="1335" spans="1:8" x14ac:dyDescent="0.25">
      <c r="A1335" s="432">
        <v>1325</v>
      </c>
      <c r="B1335" s="466">
        <f t="shared" si="69"/>
        <v>125.72</v>
      </c>
      <c r="C1335" s="466">
        <f t="shared" si="69"/>
        <v>326.24</v>
      </c>
      <c r="D1335" s="466">
        <f t="shared" si="69"/>
        <v>254.24</v>
      </c>
      <c r="E1335" s="466">
        <f t="shared" si="69"/>
        <v>144.24</v>
      </c>
      <c r="F1335" s="466">
        <f t="shared" si="69"/>
        <v>69.989999999999995</v>
      </c>
      <c r="G1335" s="466">
        <f t="shared" si="67"/>
        <v>69.989999999999995</v>
      </c>
      <c r="H1335" s="466" t="str">
        <f t="shared" si="68"/>
        <v>Unlimited</v>
      </c>
    </row>
    <row r="1336" spans="1:8" x14ac:dyDescent="0.25">
      <c r="A1336" s="432">
        <v>1326</v>
      </c>
      <c r="B1336" s="466">
        <f t="shared" si="69"/>
        <v>125.81</v>
      </c>
      <c r="C1336" s="466">
        <f t="shared" si="69"/>
        <v>326.49</v>
      </c>
      <c r="D1336" s="466">
        <f t="shared" si="69"/>
        <v>254.49</v>
      </c>
      <c r="E1336" s="466">
        <f t="shared" si="69"/>
        <v>144.49</v>
      </c>
      <c r="F1336" s="466">
        <f t="shared" si="69"/>
        <v>69.989999999999995</v>
      </c>
      <c r="G1336" s="466">
        <f t="shared" si="67"/>
        <v>69.989999999999995</v>
      </c>
      <c r="H1336" s="466" t="str">
        <f t="shared" si="68"/>
        <v>Unlimited</v>
      </c>
    </row>
    <row r="1337" spans="1:8" x14ac:dyDescent="0.25">
      <c r="A1337" s="432">
        <v>1327</v>
      </c>
      <c r="B1337" s="466">
        <f t="shared" si="69"/>
        <v>125.9</v>
      </c>
      <c r="C1337" s="466">
        <f t="shared" si="69"/>
        <v>326.74</v>
      </c>
      <c r="D1337" s="466">
        <f t="shared" si="69"/>
        <v>254.74</v>
      </c>
      <c r="E1337" s="466">
        <f t="shared" si="69"/>
        <v>144.74</v>
      </c>
      <c r="F1337" s="466">
        <f t="shared" si="69"/>
        <v>69.989999999999995</v>
      </c>
      <c r="G1337" s="466">
        <f t="shared" si="67"/>
        <v>69.989999999999995</v>
      </c>
      <c r="H1337" s="466" t="str">
        <f t="shared" si="68"/>
        <v>Unlimited</v>
      </c>
    </row>
    <row r="1338" spans="1:8" x14ac:dyDescent="0.25">
      <c r="A1338" s="432">
        <v>1328</v>
      </c>
      <c r="B1338" s="466">
        <f t="shared" si="69"/>
        <v>125.99</v>
      </c>
      <c r="C1338" s="466">
        <f t="shared" si="69"/>
        <v>326.99</v>
      </c>
      <c r="D1338" s="466">
        <f t="shared" si="69"/>
        <v>254.99</v>
      </c>
      <c r="E1338" s="466">
        <f t="shared" si="69"/>
        <v>144.99</v>
      </c>
      <c r="F1338" s="466">
        <f t="shared" si="69"/>
        <v>69.989999999999995</v>
      </c>
      <c r="G1338" s="466">
        <f t="shared" si="67"/>
        <v>69.989999999999995</v>
      </c>
      <c r="H1338" s="466" t="str">
        <f t="shared" si="68"/>
        <v>Unlimited</v>
      </c>
    </row>
    <row r="1339" spans="1:8" x14ac:dyDescent="0.25">
      <c r="A1339" s="432">
        <v>1329</v>
      </c>
      <c r="B1339" s="466">
        <f t="shared" si="69"/>
        <v>126.08</v>
      </c>
      <c r="C1339" s="466">
        <f t="shared" si="69"/>
        <v>327.24</v>
      </c>
      <c r="D1339" s="466">
        <f t="shared" si="69"/>
        <v>255.24</v>
      </c>
      <c r="E1339" s="466">
        <f t="shared" si="69"/>
        <v>145.24</v>
      </c>
      <c r="F1339" s="466">
        <f t="shared" si="69"/>
        <v>69.989999999999995</v>
      </c>
      <c r="G1339" s="466">
        <f t="shared" si="67"/>
        <v>69.989999999999995</v>
      </c>
      <c r="H1339" s="466" t="str">
        <f t="shared" si="68"/>
        <v>Unlimited</v>
      </c>
    </row>
    <row r="1340" spans="1:8" x14ac:dyDescent="0.25">
      <c r="A1340" s="432">
        <v>1330</v>
      </c>
      <c r="B1340" s="466">
        <f t="shared" si="69"/>
        <v>126.17</v>
      </c>
      <c r="C1340" s="466">
        <f t="shared" si="69"/>
        <v>327.49</v>
      </c>
      <c r="D1340" s="466">
        <f t="shared" si="69"/>
        <v>255.49</v>
      </c>
      <c r="E1340" s="466">
        <f t="shared" si="69"/>
        <v>145.49</v>
      </c>
      <c r="F1340" s="466">
        <f t="shared" si="69"/>
        <v>69.989999999999995</v>
      </c>
      <c r="G1340" s="466">
        <f t="shared" si="67"/>
        <v>69.989999999999995</v>
      </c>
      <c r="H1340" s="466" t="str">
        <f t="shared" si="68"/>
        <v>Unlimited</v>
      </c>
    </row>
    <row r="1341" spans="1:8" x14ac:dyDescent="0.25">
      <c r="A1341" s="432">
        <v>1331</v>
      </c>
      <c r="B1341" s="466">
        <f t="shared" si="69"/>
        <v>126.26</v>
      </c>
      <c r="C1341" s="466">
        <f t="shared" si="69"/>
        <v>327.74</v>
      </c>
      <c r="D1341" s="466">
        <f t="shared" si="69"/>
        <v>255.74</v>
      </c>
      <c r="E1341" s="466">
        <f t="shared" si="69"/>
        <v>145.74</v>
      </c>
      <c r="F1341" s="466">
        <f t="shared" si="69"/>
        <v>69.989999999999995</v>
      </c>
      <c r="G1341" s="466">
        <f t="shared" si="67"/>
        <v>69.989999999999995</v>
      </c>
      <c r="H1341" s="466" t="str">
        <f t="shared" si="68"/>
        <v>Unlimited</v>
      </c>
    </row>
    <row r="1342" spans="1:8" x14ac:dyDescent="0.25">
      <c r="A1342" s="432">
        <v>1332</v>
      </c>
      <c r="B1342" s="466">
        <f t="shared" si="69"/>
        <v>126.35</v>
      </c>
      <c r="C1342" s="466">
        <f t="shared" si="69"/>
        <v>327.99</v>
      </c>
      <c r="D1342" s="466">
        <f t="shared" si="69"/>
        <v>255.99</v>
      </c>
      <c r="E1342" s="466">
        <f t="shared" si="69"/>
        <v>145.99</v>
      </c>
      <c r="F1342" s="466">
        <f t="shared" si="69"/>
        <v>69.989999999999995</v>
      </c>
      <c r="G1342" s="466">
        <f t="shared" si="67"/>
        <v>69.989999999999995</v>
      </c>
      <c r="H1342" s="466" t="str">
        <f t="shared" si="68"/>
        <v>Unlimited</v>
      </c>
    </row>
    <row r="1343" spans="1:8" x14ac:dyDescent="0.25">
      <c r="A1343" s="432">
        <v>1333</v>
      </c>
      <c r="B1343" s="466">
        <f t="shared" si="69"/>
        <v>126.44</v>
      </c>
      <c r="C1343" s="466">
        <f t="shared" si="69"/>
        <v>328.24</v>
      </c>
      <c r="D1343" s="466">
        <f t="shared" si="69"/>
        <v>256.24</v>
      </c>
      <c r="E1343" s="466">
        <f t="shared" si="69"/>
        <v>146.24</v>
      </c>
      <c r="F1343" s="466">
        <f t="shared" si="69"/>
        <v>69.989999999999995</v>
      </c>
      <c r="G1343" s="466">
        <f t="shared" si="67"/>
        <v>69.989999999999995</v>
      </c>
      <c r="H1343" s="466" t="str">
        <f t="shared" si="68"/>
        <v>Unlimited</v>
      </c>
    </row>
    <row r="1344" spans="1:8" x14ac:dyDescent="0.25">
      <c r="A1344" s="432">
        <v>1334</v>
      </c>
      <c r="B1344" s="466">
        <f t="shared" si="69"/>
        <v>126.53</v>
      </c>
      <c r="C1344" s="466">
        <f t="shared" si="69"/>
        <v>328.49</v>
      </c>
      <c r="D1344" s="466">
        <f t="shared" si="69"/>
        <v>256.49</v>
      </c>
      <c r="E1344" s="466">
        <f t="shared" si="69"/>
        <v>146.49</v>
      </c>
      <c r="F1344" s="466">
        <f t="shared" si="69"/>
        <v>69.989999999999995</v>
      </c>
      <c r="G1344" s="466">
        <f t="shared" si="67"/>
        <v>69.989999999999995</v>
      </c>
      <c r="H1344" s="466" t="str">
        <f t="shared" si="68"/>
        <v>Unlimited</v>
      </c>
    </row>
    <row r="1345" spans="1:8" x14ac:dyDescent="0.25">
      <c r="A1345" s="432">
        <v>1335</v>
      </c>
      <c r="B1345" s="466">
        <f t="shared" si="69"/>
        <v>126.62</v>
      </c>
      <c r="C1345" s="466">
        <f t="shared" si="69"/>
        <v>328.74</v>
      </c>
      <c r="D1345" s="466">
        <f t="shared" si="69"/>
        <v>256.74</v>
      </c>
      <c r="E1345" s="466">
        <f t="shared" si="69"/>
        <v>146.74</v>
      </c>
      <c r="F1345" s="466">
        <f t="shared" si="69"/>
        <v>69.989999999999995</v>
      </c>
      <c r="G1345" s="466">
        <f t="shared" si="67"/>
        <v>69.989999999999995</v>
      </c>
      <c r="H1345" s="466" t="str">
        <f t="shared" si="68"/>
        <v>Unlimited</v>
      </c>
    </row>
    <row r="1346" spans="1:8" x14ac:dyDescent="0.25">
      <c r="A1346" s="432">
        <v>1336</v>
      </c>
      <c r="B1346" s="466">
        <f t="shared" si="69"/>
        <v>126.71</v>
      </c>
      <c r="C1346" s="466">
        <f t="shared" si="69"/>
        <v>328.99</v>
      </c>
      <c r="D1346" s="466">
        <f t="shared" si="69"/>
        <v>256.99</v>
      </c>
      <c r="E1346" s="466">
        <f t="shared" si="69"/>
        <v>146.99</v>
      </c>
      <c r="F1346" s="466">
        <f t="shared" si="69"/>
        <v>69.989999999999995</v>
      </c>
      <c r="G1346" s="466">
        <f t="shared" si="67"/>
        <v>69.989999999999995</v>
      </c>
      <c r="H1346" s="466" t="str">
        <f t="shared" si="68"/>
        <v>Unlimited</v>
      </c>
    </row>
    <row r="1347" spans="1:8" x14ac:dyDescent="0.25">
      <c r="A1347" s="432">
        <v>1337</v>
      </c>
      <c r="B1347" s="466">
        <f t="shared" si="69"/>
        <v>126.8</v>
      </c>
      <c r="C1347" s="466">
        <f t="shared" si="69"/>
        <v>329.24</v>
      </c>
      <c r="D1347" s="466">
        <f t="shared" si="69"/>
        <v>257.24</v>
      </c>
      <c r="E1347" s="466">
        <f t="shared" si="69"/>
        <v>147.24</v>
      </c>
      <c r="F1347" s="466">
        <f t="shared" si="69"/>
        <v>69.989999999999995</v>
      </c>
      <c r="G1347" s="466">
        <f t="shared" si="67"/>
        <v>69.989999999999995</v>
      </c>
      <c r="H1347" s="466" t="str">
        <f t="shared" si="68"/>
        <v>Unlimited</v>
      </c>
    </row>
    <row r="1348" spans="1:8" x14ac:dyDescent="0.25">
      <c r="A1348" s="432">
        <v>1338</v>
      </c>
      <c r="B1348" s="466">
        <f t="shared" si="69"/>
        <v>126.89</v>
      </c>
      <c r="C1348" s="466">
        <f t="shared" si="69"/>
        <v>329.49</v>
      </c>
      <c r="D1348" s="466">
        <f t="shared" si="69"/>
        <v>257.49</v>
      </c>
      <c r="E1348" s="466">
        <f t="shared" si="69"/>
        <v>147.49</v>
      </c>
      <c r="F1348" s="466">
        <f t="shared" si="69"/>
        <v>69.989999999999995</v>
      </c>
      <c r="G1348" s="466">
        <f t="shared" si="67"/>
        <v>69.989999999999995</v>
      </c>
      <c r="H1348" s="466" t="str">
        <f t="shared" si="68"/>
        <v>Unlimited</v>
      </c>
    </row>
    <row r="1349" spans="1:8" x14ac:dyDescent="0.25">
      <c r="A1349" s="432">
        <v>1339</v>
      </c>
      <c r="B1349" s="466">
        <f t="shared" si="69"/>
        <v>126.98</v>
      </c>
      <c r="C1349" s="466">
        <f t="shared" si="69"/>
        <v>329.74</v>
      </c>
      <c r="D1349" s="466">
        <f t="shared" si="69"/>
        <v>257.74</v>
      </c>
      <c r="E1349" s="466">
        <f t="shared" si="69"/>
        <v>147.74</v>
      </c>
      <c r="F1349" s="466">
        <f t="shared" si="69"/>
        <v>69.989999999999995</v>
      </c>
      <c r="G1349" s="466">
        <f t="shared" si="67"/>
        <v>69.989999999999995</v>
      </c>
      <c r="H1349" s="466" t="str">
        <f t="shared" si="68"/>
        <v>Unlimited</v>
      </c>
    </row>
    <row r="1350" spans="1:8" x14ac:dyDescent="0.25">
      <c r="A1350" s="432">
        <v>1340</v>
      </c>
      <c r="B1350" s="466">
        <f t="shared" ref="B1350:F1381" si="70">ROUND(B$6+IF($A1350&gt;B$2,($A1350-B$2)*B$7,0),2)</f>
        <v>127.07</v>
      </c>
      <c r="C1350" s="466">
        <f t="shared" si="70"/>
        <v>329.99</v>
      </c>
      <c r="D1350" s="466">
        <f t="shared" si="70"/>
        <v>257.99</v>
      </c>
      <c r="E1350" s="466">
        <f t="shared" si="70"/>
        <v>147.99</v>
      </c>
      <c r="F1350" s="466">
        <f t="shared" si="70"/>
        <v>69.989999999999995</v>
      </c>
      <c r="G1350" s="466">
        <f t="shared" si="67"/>
        <v>69.989999999999995</v>
      </c>
      <c r="H1350" s="466" t="str">
        <f t="shared" si="68"/>
        <v>Unlimited</v>
      </c>
    </row>
    <row r="1351" spans="1:8" x14ac:dyDescent="0.25">
      <c r="A1351" s="432">
        <v>1341</v>
      </c>
      <c r="B1351" s="466">
        <f t="shared" si="70"/>
        <v>127.16</v>
      </c>
      <c r="C1351" s="466">
        <f t="shared" si="70"/>
        <v>330.24</v>
      </c>
      <c r="D1351" s="466">
        <f t="shared" si="70"/>
        <v>258.24</v>
      </c>
      <c r="E1351" s="466">
        <f t="shared" si="70"/>
        <v>148.24</v>
      </c>
      <c r="F1351" s="466">
        <f t="shared" si="70"/>
        <v>69.989999999999995</v>
      </c>
      <c r="G1351" s="466">
        <f t="shared" si="67"/>
        <v>69.989999999999995</v>
      </c>
      <c r="H1351" s="466" t="str">
        <f t="shared" si="68"/>
        <v>Unlimited</v>
      </c>
    </row>
    <row r="1352" spans="1:8" x14ac:dyDescent="0.25">
      <c r="A1352" s="432">
        <v>1342</v>
      </c>
      <c r="B1352" s="466">
        <f t="shared" si="70"/>
        <v>127.25</v>
      </c>
      <c r="C1352" s="466">
        <f t="shared" si="70"/>
        <v>330.49</v>
      </c>
      <c r="D1352" s="466">
        <f t="shared" si="70"/>
        <v>258.49</v>
      </c>
      <c r="E1352" s="466">
        <f t="shared" si="70"/>
        <v>148.49</v>
      </c>
      <c r="F1352" s="466">
        <f t="shared" si="70"/>
        <v>69.989999999999995</v>
      </c>
      <c r="G1352" s="466">
        <f t="shared" si="67"/>
        <v>69.989999999999995</v>
      </c>
      <c r="H1352" s="466" t="str">
        <f t="shared" si="68"/>
        <v>Unlimited</v>
      </c>
    </row>
    <row r="1353" spans="1:8" x14ac:dyDescent="0.25">
      <c r="A1353" s="432">
        <v>1343</v>
      </c>
      <c r="B1353" s="466">
        <f t="shared" si="70"/>
        <v>127.34</v>
      </c>
      <c r="C1353" s="466">
        <f t="shared" si="70"/>
        <v>330.74</v>
      </c>
      <c r="D1353" s="466">
        <f t="shared" si="70"/>
        <v>258.74</v>
      </c>
      <c r="E1353" s="466">
        <f t="shared" si="70"/>
        <v>148.74</v>
      </c>
      <c r="F1353" s="466">
        <f t="shared" si="70"/>
        <v>69.989999999999995</v>
      </c>
      <c r="G1353" s="466">
        <f t="shared" si="67"/>
        <v>69.989999999999995</v>
      </c>
      <c r="H1353" s="466" t="str">
        <f t="shared" si="68"/>
        <v>Unlimited</v>
      </c>
    </row>
    <row r="1354" spans="1:8" x14ac:dyDescent="0.25">
      <c r="A1354" s="432">
        <v>1344</v>
      </c>
      <c r="B1354" s="466">
        <f t="shared" si="70"/>
        <v>127.43</v>
      </c>
      <c r="C1354" s="466">
        <f t="shared" si="70"/>
        <v>330.99</v>
      </c>
      <c r="D1354" s="466">
        <f t="shared" si="70"/>
        <v>258.99</v>
      </c>
      <c r="E1354" s="466">
        <f t="shared" si="70"/>
        <v>148.99</v>
      </c>
      <c r="F1354" s="466">
        <f t="shared" si="70"/>
        <v>69.989999999999995</v>
      </c>
      <c r="G1354" s="466">
        <f t="shared" si="67"/>
        <v>69.989999999999995</v>
      </c>
      <c r="H1354" s="466" t="str">
        <f t="shared" si="68"/>
        <v>Unlimited</v>
      </c>
    </row>
    <row r="1355" spans="1:8" x14ac:dyDescent="0.25">
      <c r="A1355" s="432">
        <v>1345</v>
      </c>
      <c r="B1355" s="466">
        <f t="shared" si="70"/>
        <v>127.52</v>
      </c>
      <c r="C1355" s="466">
        <f t="shared" si="70"/>
        <v>331.24</v>
      </c>
      <c r="D1355" s="466">
        <f t="shared" si="70"/>
        <v>259.24</v>
      </c>
      <c r="E1355" s="466">
        <f t="shared" si="70"/>
        <v>149.24</v>
      </c>
      <c r="F1355" s="466">
        <f t="shared" si="70"/>
        <v>69.989999999999995</v>
      </c>
      <c r="G1355" s="466">
        <f t="shared" si="67"/>
        <v>69.989999999999995</v>
      </c>
      <c r="H1355" s="466" t="str">
        <f t="shared" si="68"/>
        <v>Unlimited</v>
      </c>
    </row>
    <row r="1356" spans="1:8" x14ac:dyDescent="0.25">
      <c r="A1356" s="432">
        <v>1346</v>
      </c>
      <c r="B1356" s="466">
        <f t="shared" si="70"/>
        <v>127.61</v>
      </c>
      <c r="C1356" s="466">
        <f t="shared" si="70"/>
        <v>331.49</v>
      </c>
      <c r="D1356" s="466">
        <f t="shared" si="70"/>
        <v>259.49</v>
      </c>
      <c r="E1356" s="466">
        <f t="shared" si="70"/>
        <v>149.49</v>
      </c>
      <c r="F1356" s="466">
        <f t="shared" si="70"/>
        <v>69.989999999999995</v>
      </c>
      <c r="G1356" s="466">
        <f t="shared" ref="G1356:G1419" si="71">MIN(B1356:F1356)</f>
        <v>69.989999999999995</v>
      </c>
      <c r="H1356" s="466" t="str">
        <f t="shared" ref="H1356:H1419" si="72">IF(G1356=F1356,"Unlimited",IF(G1356=E1356,"Pooled 900",IF(G1356=D1356,"Pooled 400",IF(G1356=C1356,"Pooled 100",IF(G1356=B1356,"Metered","")))))</f>
        <v>Unlimited</v>
      </c>
    </row>
    <row r="1357" spans="1:8" x14ac:dyDescent="0.25">
      <c r="A1357" s="432">
        <v>1347</v>
      </c>
      <c r="B1357" s="466">
        <f t="shared" si="70"/>
        <v>127.7</v>
      </c>
      <c r="C1357" s="466">
        <f t="shared" si="70"/>
        <v>331.74</v>
      </c>
      <c r="D1357" s="466">
        <f t="shared" si="70"/>
        <v>259.74</v>
      </c>
      <c r="E1357" s="466">
        <f t="shared" si="70"/>
        <v>149.74</v>
      </c>
      <c r="F1357" s="466">
        <f t="shared" si="70"/>
        <v>69.989999999999995</v>
      </c>
      <c r="G1357" s="466">
        <f t="shared" si="71"/>
        <v>69.989999999999995</v>
      </c>
      <c r="H1357" s="466" t="str">
        <f t="shared" si="72"/>
        <v>Unlimited</v>
      </c>
    </row>
    <row r="1358" spans="1:8" x14ac:dyDescent="0.25">
      <c r="A1358" s="432">
        <v>1348</v>
      </c>
      <c r="B1358" s="466">
        <f t="shared" si="70"/>
        <v>127.79</v>
      </c>
      <c r="C1358" s="466">
        <f t="shared" si="70"/>
        <v>331.99</v>
      </c>
      <c r="D1358" s="466">
        <f t="shared" si="70"/>
        <v>259.99</v>
      </c>
      <c r="E1358" s="466">
        <f t="shared" si="70"/>
        <v>149.99</v>
      </c>
      <c r="F1358" s="466">
        <f t="shared" si="70"/>
        <v>69.989999999999995</v>
      </c>
      <c r="G1358" s="466">
        <f t="shared" si="71"/>
        <v>69.989999999999995</v>
      </c>
      <c r="H1358" s="466" t="str">
        <f t="shared" si="72"/>
        <v>Unlimited</v>
      </c>
    </row>
    <row r="1359" spans="1:8" x14ac:dyDescent="0.25">
      <c r="A1359" s="432">
        <v>1349</v>
      </c>
      <c r="B1359" s="466">
        <f t="shared" si="70"/>
        <v>127.88</v>
      </c>
      <c r="C1359" s="466">
        <f t="shared" si="70"/>
        <v>332.24</v>
      </c>
      <c r="D1359" s="466">
        <f t="shared" si="70"/>
        <v>260.24</v>
      </c>
      <c r="E1359" s="466">
        <f t="shared" si="70"/>
        <v>150.24</v>
      </c>
      <c r="F1359" s="466">
        <f t="shared" si="70"/>
        <v>69.989999999999995</v>
      </c>
      <c r="G1359" s="466">
        <f t="shared" si="71"/>
        <v>69.989999999999995</v>
      </c>
      <c r="H1359" s="466" t="str">
        <f t="shared" si="72"/>
        <v>Unlimited</v>
      </c>
    </row>
    <row r="1360" spans="1:8" x14ac:dyDescent="0.25">
      <c r="A1360" s="432">
        <v>1350</v>
      </c>
      <c r="B1360" s="466">
        <f t="shared" si="70"/>
        <v>127.97</v>
      </c>
      <c r="C1360" s="466">
        <f t="shared" si="70"/>
        <v>332.49</v>
      </c>
      <c r="D1360" s="466">
        <f t="shared" si="70"/>
        <v>260.49</v>
      </c>
      <c r="E1360" s="466">
        <f t="shared" si="70"/>
        <v>150.49</v>
      </c>
      <c r="F1360" s="466">
        <f t="shared" si="70"/>
        <v>69.989999999999995</v>
      </c>
      <c r="G1360" s="466">
        <f t="shared" si="71"/>
        <v>69.989999999999995</v>
      </c>
      <c r="H1360" s="466" t="str">
        <f t="shared" si="72"/>
        <v>Unlimited</v>
      </c>
    </row>
    <row r="1361" spans="1:8" x14ac:dyDescent="0.25">
      <c r="A1361" s="432">
        <v>1351</v>
      </c>
      <c r="B1361" s="466">
        <f t="shared" si="70"/>
        <v>128.06</v>
      </c>
      <c r="C1361" s="466">
        <f t="shared" si="70"/>
        <v>332.74</v>
      </c>
      <c r="D1361" s="466">
        <f t="shared" si="70"/>
        <v>260.74</v>
      </c>
      <c r="E1361" s="466">
        <f t="shared" si="70"/>
        <v>150.74</v>
      </c>
      <c r="F1361" s="466">
        <f t="shared" si="70"/>
        <v>69.989999999999995</v>
      </c>
      <c r="G1361" s="466">
        <f t="shared" si="71"/>
        <v>69.989999999999995</v>
      </c>
      <c r="H1361" s="466" t="str">
        <f t="shared" si="72"/>
        <v>Unlimited</v>
      </c>
    </row>
    <row r="1362" spans="1:8" x14ac:dyDescent="0.25">
      <c r="A1362" s="432">
        <v>1352</v>
      </c>
      <c r="B1362" s="466">
        <f t="shared" si="70"/>
        <v>128.15</v>
      </c>
      <c r="C1362" s="466">
        <f t="shared" si="70"/>
        <v>332.99</v>
      </c>
      <c r="D1362" s="466">
        <f t="shared" si="70"/>
        <v>260.99</v>
      </c>
      <c r="E1362" s="466">
        <f t="shared" si="70"/>
        <v>150.99</v>
      </c>
      <c r="F1362" s="466">
        <f t="shared" si="70"/>
        <v>69.989999999999995</v>
      </c>
      <c r="G1362" s="466">
        <f t="shared" si="71"/>
        <v>69.989999999999995</v>
      </c>
      <c r="H1362" s="466" t="str">
        <f t="shared" si="72"/>
        <v>Unlimited</v>
      </c>
    </row>
    <row r="1363" spans="1:8" x14ac:dyDescent="0.25">
      <c r="A1363" s="432">
        <v>1353</v>
      </c>
      <c r="B1363" s="466">
        <f t="shared" si="70"/>
        <v>128.24</v>
      </c>
      <c r="C1363" s="466">
        <f t="shared" si="70"/>
        <v>333.24</v>
      </c>
      <c r="D1363" s="466">
        <f t="shared" si="70"/>
        <v>261.24</v>
      </c>
      <c r="E1363" s="466">
        <f t="shared" si="70"/>
        <v>151.24</v>
      </c>
      <c r="F1363" s="466">
        <f t="shared" si="70"/>
        <v>69.989999999999995</v>
      </c>
      <c r="G1363" s="466">
        <f t="shared" si="71"/>
        <v>69.989999999999995</v>
      </c>
      <c r="H1363" s="466" t="str">
        <f t="shared" si="72"/>
        <v>Unlimited</v>
      </c>
    </row>
    <row r="1364" spans="1:8" x14ac:dyDescent="0.25">
      <c r="A1364" s="432">
        <v>1354</v>
      </c>
      <c r="B1364" s="466">
        <f t="shared" si="70"/>
        <v>128.33000000000001</v>
      </c>
      <c r="C1364" s="466">
        <f t="shared" si="70"/>
        <v>333.49</v>
      </c>
      <c r="D1364" s="466">
        <f t="shared" si="70"/>
        <v>261.49</v>
      </c>
      <c r="E1364" s="466">
        <f t="shared" si="70"/>
        <v>151.49</v>
      </c>
      <c r="F1364" s="466">
        <f t="shared" si="70"/>
        <v>69.989999999999995</v>
      </c>
      <c r="G1364" s="466">
        <f t="shared" si="71"/>
        <v>69.989999999999995</v>
      </c>
      <c r="H1364" s="466" t="str">
        <f t="shared" si="72"/>
        <v>Unlimited</v>
      </c>
    </row>
    <row r="1365" spans="1:8" x14ac:dyDescent="0.25">
      <c r="A1365" s="432">
        <v>1355</v>
      </c>
      <c r="B1365" s="466">
        <f t="shared" si="70"/>
        <v>128.41999999999999</v>
      </c>
      <c r="C1365" s="466">
        <f t="shared" si="70"/>
        <v>333.74</v>
      </c>
      <c r="D1365" s="466">
        <f t="shared" si="70"/>
        <v>261.74</v>
      </c>
      <c r="E1365" s="466">
        <f t="shared" si="70"/>
        <v>151.74</v>
      </c>
      <c r="F1365" s="466">
        <f t="shared" si="70"/>
        <v>69.989999999999995</v>
      </c>
      <c r="G1365" s="466">
        <f t="shared" si="71"/>
        <v>69.989999999999995</v>
      </c>
      <c r="H1365" s="466" t="str">
        <f t="shared" si="72"/>
        <v>Unlimited</v>
      </c>
    </row>
    <row r="1366" spans="1:8" x14ac:dyDescent="0.25">
      <c r="A1366" s="432">
        <v>1356</v>
      </c>
      <c r="B1366" s="466">
        <f t="shared" si="70"/>
        <v>128.51</v>
      </c>
      <c r="C1366" s="466">
        <f t="shared" si="70"/>
        <v>333.99</v>
      </c>
      <c r="D1366" s="466">
        <f t="shared" si="70"/>
        <v>261.99</v>
      </c>
      <c r="E1366" s="466">
        <f t="shared" si="70"/>
        <v>151.99</v>
      </c>
      <c r="F1366" s="466">
        <f t="shared" si="70"/>
        <v>69.989999999999995</v>
      </c>
      <c r="G1366" s="466">
        <f t="shared" si="71"/>
        <v>69.989999999999995</v>
      </c>
      <c r="H1366" s="466" t="str">
        <f t="shared" si="72"/>
        <v>Unlimited</v>
      </c>
    </row>
    <row r="1367" spans="1:8" x14ac:dyDescent="0.25">
      <c r="A1367" s="432">
        <v>1357</v>
      </c>
      <c r="B1367" s="466">
        <f t="shared" si="70"/>
        <v>128.6</v>
      </c>
      <c r="C1367" s="466">
        <f t="shared" si="70"/>
        <v>334.24</v>
      </c>
      <c r="D1367" s="466">
        <f t="shared" si="70"/>
        <v>262.24</v>
      </c>
      <c r="E1367" s="466">
        <f t="shared" si="70"/>
        <v>152.24</v>
      </c>
      <c r="F1367" s="466">
        <f t="shared" si="70"/>
        <v>69.989999999999995</v>
      </c>
      <c r="G1367" s="466">
        <f t="shared" si="71"/>
        <v>69.989999999999995</v>
      </c>
      <c r="H1367" s="466" t="str">
        <f t="shared" si="72"/>
        <v>Unlimited</v>
      </c>
    </row>
    <row r="1368" spans="1:8" x14ac:dyDescent="0.25">
      <c r="A1368" s="432">
        <v>1358</v>
      </c>
      <c r="B1368" s="466">
        <f t="shared" si="70"/>
        <v>128.69</v>
      </c>
      <c r="C1368" s="466">
        <f t="shared" si="70"/>
        <v>334.49</v>
      </c>
      <c r="D1368" s="466">
        <f t="shared" si="70"/>
        <v>262.49</v>
      </c>
      <c r="E1368" s="466">
        <f t="shared" si="70"/>
        <v>152.49</v>
      </c>
      <c r="F1368" s="466">
        <f t="shared" si="70"/>
        <v>69.989999999999995</v>
      </c>
      <c r="G1368" s="466">
        <f t="shared" si="71"/>
        <v>69.989999999999995</v>
      </c>
      <c r="H1368" s="466" t="str">
        <f t="shared" si="72"/>
        <v>Unlimited</v>
      </c>
    </row>
    <row r="1369" spans="1:8" x14ac:dyDescent="0.25">
      <c r="A1369" s="432">
        <v>1359</v>
      </c>
      <c r="B1369" s="466">
        <f t="shared" si="70"/>
        <v>128.78</v>
      </c>
      <c r="C1369" s="466">
        <f t="shared" si="70"/>
        <v>334.74</v>
      </c>
      <c r="D1369" s="466">
        <f t="shared" si="70"/>
        <v>262.74</v>
      </c>
      <c r="E1369" s="466">
        <f t="shared" si="70"/>
        <v>152.74</v>
      </c>
      <c r="F1369" s="466">
        <f t="shared" si="70"/>
        <v>69.989999999999995</v>
      </c>
      <c r="G1369" s="466">
        <f t="shared" si="71"/>
        <v>69.989999999999995</v>
      </c>
      <c r="H1369" s="466" t="str">
        <f t="shared" si="72"/>
        <v>Unlimited</v>
      </c>
    </row>
    <row r="1370" spans="1:8" x14ac:dyDescent="0.25">
      <c r="A1370" s="432">
        <v>1360</v>
      </c>
      <c r="B1370" s="466">
        <f t="shared" si="70"/>
        <v>128.87</v>
      </c>
      <c r="C1370" s="466">
        <f t="shared" si="70"/>
        <v>334.99</v>
      </c>
      <c r="D1370" s="466">
        <f t="shared" si="70"/>
        <v>262.99</v>
      </c>
      <c r="E1370" s="466">
        <f t="shared" si="70"/>
        <v>152.99</v>
      </c>
      <c r="F1370" s="466">
        <f t="shared" si="70"/>
        <v>69.989999999999995</v>
      </c>
      <c r="G1370" s="466">
        <f t="shared" si="71"/>
        <v>69.989999999999995</v>
      </c>
      <c r="H1370" s="466" t="str">
        <f t="shared" si="72"/>
        <v>Unlimited</v>
      </c>
    </row>
    <row r="1371" spans="1:8" x14ac:dyDescent="0.25">
      <c r="A1371" s="432">
        <v>1361</v>
      </c>
      <c r="B1371" s="466">
        <f t="shared" si="70"/>
        <v>128.96</v>
      </c>
      <c r="C1371" s="466">
        <f t="shared" si="70"/>
        <v>335.24</v>
      </c>
      <c r="D1371" s="466">
        <f t="shared" si="70"/>
        <v>263.24</v>
      </c>
      <c r="E1371" s="466">
        <f t="shared" si="70"/>
        <v>153.24</v>
      </c>
      <c r="F1371" s="466">
        <f t="shared" si="70"/>
        <v>69.989999999999995</v>
      </c>
      <c r="G1371" s="466">
        <f t="shared" si="71"/>
        <v>69.989999999999995</v>
      </c>
      <c r="H1371" s="466" t="str">
        <f t="shared" si="72"/>
        <v>Unlimited</v>
      </c>
    </row>
    <row r="1372" spans="1:8" x14ac:dyDescent="0.25">
      <c r="A1372" s="432">
        <v>1362</v>
      </c>
      <c r="B1372" s="466">
        <f t="shared" si="70"/>
        <v>129.05000000000001</v>
      </c>
      <c r="C1372" s="466">
        <f t="shared" si="70"/>
        <v>335.49</v>
      </c>
      <c r="D1372" s="466">
        <f t="shared" si="70"/>
        <v>263.49</v>
      </c>
      <c r="E1372" s="466">
        <f t="shared" si="70"/>
        <v>153.49</v>
      </c>
      <c r="F1372" s="466">
        <f t="shared" si="70"/>
        <v>69.989999999999995</v>
      </c>
      <c r="G1372" s="466">
        <f t="shared" si="71"/>
        <v>69.989999999999995</v>
      </c>
      <c r="H1372" s="466" t="str">
        <f t="shared" si="72"/>
        <v>Unlimited</v>
      </c>
    </row>
    <row r="1373" spans="1:8" x14ac:dyDescent="0.25">
      <c r="A1373" s="432">
        <v>1363</v>
      </c>
      <c r="B1373" s="466">
        <f t="shared" si="70"/>
        <v>129.13999999999999</v>
      </c>
      <c r="C1373" s="466">
        <f t="shared" si="70"/>
        <v>335.74</v>
      </c>
      <c r="D1373" s="466">
        <f t="shared" si="70"/>
        <v>263.74</v>
      </c>
      <c r="E1373" s="466">
        <f t="shared" si="70"/>
        <v>153.74</v>
      </c>
      <c r="F1373" s="466">
        <f t="shared" si="70"/>
        <v>69.989999999999995</v>
      </c>
      <c r="G1373" s="466">
        <f t="shared" si="71"/>
        <v>69.989999999999995</v>
      </c>
      <c r="H1373" s="466" t="str">
        <f t="shared" si="72"/>
        <v>Unlimited</v>
      </c>
    </row>
    <row r="1374" spans="1:8" x14ac:dyDescent="0.25">
      <c r="A1374" s="432">
        <v>1364</v>
      </c>
      <c r="B1374" s="466">
        <f t="shared" si="70"/>
        <v>129.22999999999999</v>
      </c>
      <c r="C1374" s="466">
        <f t="shared" si="70"/>
        <v>335.99</v>
      </c>
      <c r="D1374" s="466">
        <f t="shared" si="70"/>
        <v>263.99</v>
      </c>
      <c r="E1374" s="466">
        <f t="shared" si="70"/>
        <v>153.99</v>
      </c>
      <c r="F1374" s="466">
        <f t="shared" si="70"/>
        <v>69.989999999999995</v>
      </c>
      <c r="G1374" s="466">
        <f t="shared" si="71"/>
        <v>69.989999999999995</v>
      </c>
      <c r="H1374" s="466" t="str">
        <f t="shared" si="72"/>
        <v>Unlimited</v>
      </c>
    </row>
    <row r="1375" spans="1:8" x14ac:dyDescent="0.25">
      <c r="A1375" s="432">
        <v>1365</v>
      </c>
      <c r="B1375" s="466">
        <f t="shared" si="70"/>
        <v>129.32</v>
      </c>
      <c r="C1375" s="466">
        <f t="shared" si="70"/>
        <v>336.24</v>
      </c>
      <c r="D1375" s="466">
        <f t="shared" si="70"/>
        <v>264.24</v>
      </c>
      <c r="E1375" s="466">
        <f t="shared" si="70"/>
        <v>154.24</v>
      </c>
      <c r="F1375" s="466">
        <f t="shared" si="70"/>
        <v>69.989999999999995</v>
      </c>
      <c r="G1375" s="466">
        <f t="shared" si="71"/>
        <v>69.989999999999995</v>
      </c>
      <c r="H1375" s="466" t="str">
        <f t="shared" si="72"/>
        <v>Unlimited</v>
      </c>
    </row>
    <row r="1376" spans="1:8" x14ac:dyDescent="0.25">
      <c r="A1376" s="432">
        <v>1366</v>
      </c>
      <c r="B1376" s="466">
        <f t="shared" si="70"/>
        <v>129.41</v>
      </c>
      <c r="C1376" s="466">
        <f t="shared" si="70"/>
        <v>336.49</v>
      </c>
      <c r="D1376" s="466">
        <f t="shared" si="70"/>
        <v>264.49</v>
      </c>
      <c r="E1376" s="466">
        <f t="shared" si="70"/>
        <v>154.49</v>
      </c>
      <c r="F1376" s="466">
        <f t="shared" si="70"/>
        <v>69.989999999999995</v>
      </c>
      <c r="G1376" s="466">
        <f t="shared" si="71"/>
        <v>69.989999999999995</v>
      </c>
      <c r="H1376" s="466" t="str">
        <f t="shared" si="72"/>
        <v>Unlimited</v>
      </c>
    </row>
    <row r="1377" spans="1:8" x14ac:dyDescent="0.25">
      <c r="A1377" s="432">
        <v>1367</v>
      </c>
      <c r="B1377" s="466">
        <f t="shared" si="70"/>
        <v>129.5</v>
      </c>
      <c r="C1377" s="466">
        <f t="shared" si="70"/>
        <v>336.74</v>
      </c>
      <c r="D1377" s="466">
        <f t="shared" si="70"/>
        <v>264.74</v>
      </c>
      <c r="E1377" s="466">
        <f t="shared" si="70"/>
        <v>154.74</v>
      </c>
      <c r="F1377" s="466">
        <f t="shared" si="70"/>
        <v>69.989999999999995</v>
      </c>
      <c r="G1377" s="466">
        <f t="shared" si="71"/>
        <v>69.989999999999995</v>
      </c>
      <c r="H1377" s="466" t="str">
        <f t="shared" si="72"/>
        <v>Unlimited</v>
      </c>
    </row>
    <row r="1378" spans="1:8" x14ac:dyDescent="0.25">
      <c r="A1378" s="432">
        <v>1368</v>
      </c>
      <c r="B1378" s="466">
        <f t="shared" si="70"/>
        <v>129.59</v>
      </c>
      <c r="C1378" s="466">
        <f t="shared" si="70"/>
        <v>336.99</v>
      </c>
      <c r="D1378" s="466">
        <f t="shared" si="70"/>
        <v>264.99</v>
      </c>
      <c r="E1378" s="466">
        <f t="shared" si="70"/>
        <v>154.99</v>
      </c>
      <c r="F1378" s="466">
        <f t="shared" si="70"/>
        <v>69.989999999999995</v>
      </c>
      <c r="G1378" s="466">
        <f t="shared" si="71"/>
        <v>69.989999999999995</v>
      </c>
      <c r="H1378" s="466" t="str">
        <f t="shared" si="72"/>
        <v>Unlimited</v>
      </c>
    </row>
    <row r="1379" spans="1:8" x14ac:dyDescent="0.25">
      <c r="A1379" s="432">
        <v>1369</v>
      </c>
      <c r="B1379" s="466">
        <f t="shared" si="70"/>
        <v>129.68</v>
      </c>
      <c r="C1379" s="466">
        <f t="shared" si="70"/>
        <v>337.24</v>
      </c>
      <c r="D1379" s="466">
        <f t="shared" si="70"/>
        <v>265.24</v>
      </c>
      <c r="E1379" s="466">
        <f t="shared" si="70"/>
        <v>155.24</v>
      </c>
      <c r="F1379" s="466">
        <f t="shared" si="70"/>
        <v>69.989999999999995</v>
      </c>
      <c r="G1379" s="466">
        <f t="shared" si="71"/>
        <v>69.989999999999995</v>
      </c>
      <c r="H1379" s="466" t="str">
        <f t="shared" si="72"/>
        <v>Unlimited</v>
      </c>
    </row>
    <row r="1380" spans="1:8" x14ac:dyDescent="0.25">
      <c r="A1380" s="432">
        <v>1370</v>
      </c>
      <c r="B1380" s="466">
        <f t="shared" si="70"/>
        <v>129.77000000000001</v>
      </c>
      <c r="C1380" s="466">
        <f t="shared" si="70"/>
        <v>337.49</v>
      </c>
      <c r="D1380" s="466">
        <f t="shared" si="70"/>
        <v>265.49</v>
      </c>
      <c r="E1380" s="466">
        <f t="shared" si="70"/>
        <v>155.49</v>
      </c>
      <c r="F1380" s="466">
        <f t="shared" si="70"/>
        <v>69.989999999999995</v>
      </c>
      <c r="G1380" s="466">
        <f t="shared" si="71"/>
        <v>69.989999999999995</v>
      </c>
      <c r="H1380" s="466" t="str">
        <f t="shared" si="72"/>
        <v>Unlimited</v>
      </c>
    </row>
    <row r="1381" spans="1:8" x14ac:dyDescent="0.25">
      <c r="A1381" s="432">
        <v>1371</v>
      </c>
      <c r="B1381" s="466">
        <f t="shared" si="70"/>
        <v>129.86000000000001</v>
      </c>
      <c r="C1381" s="466">
        <f t="shared" si="70"/>
        <v>337.74</v>
      </c>
      <c r="D1381" s="466">
        <f t="shared" si="70"/>
        <v>265.74</v>
      </c>
      <c r="E1381" s="466">
        <f t="shared" si="70"/>
        <v>155.74</v>
      </c>
      <c r="F1381" s="466">
        <f t="shared" si="70"/>
        <v>69.989999999999995</v>
      </c>
      <c r="G1381" s="466">
        <f t="shared" si="71"/>
        <v>69.989999999999995</v>
      </c>
      <c r="H1381" s="466" t="str">
        <f t="shared" si="72"/>
        <v>Unlimited</v>
      </c>
    </row>
    <row r="1382" spans="1:8" x14ac:dyDescent="0.25">
      <c r="A1382" s="432">
        <v>1372</v>
      </c>
      <c r="B1382" s="466">
        <f t="shared" ref="B1382:F1413" si="73">ROUND(B$6+IF($A1382&gt;B$2,($A1382-B$2)*B$7,0),2)</f>
        <v>129.94999999999999</v>
      </c>
      <c r="C1382" s="466">
        <f t="shared" si="73"/>
        <v>337.99</v>
      </c>
      <c r="D1382" s="466">
        <f t="shared" si="73"/>
        <v>265.99</v>
      </c>
      <c r="E1382" s="466">
        <f t="shared" si="73"/>
        <v>155.99</v>
      </c>
      <c r="F1382" s="466">
        <f t="shared" si="73"/>
        <v>69.989999999999995</v>
      </c>
      <c r="G1382" s="466">
        <f t="shared" si="71"/>
        <v>69.989999999999995</v>
      </c>
      <c r="H1382" s="466" t="str">
        <f t="shared" si="72"/>
        <v>Unlimited</v>
      </c>
    </row>
    <row r="1383" spans="1:8" x14ac:dyDescent="0.25">
      <c r="A1383" s="432">
        <v>1373</v>
      </c>
      <c r="B1383" s="466">
        <f t="shared" si="73"/>
        <v>130.04</v>
      </c>
      <c r="C1383" s="466">
        <f t="shared" si="73"/>
        <v>338.24</v>
      </c>
      <c r="D1383" s="466">
        <f t="shared" si="73"/>
        <v>266.24</v>
      </c>
      <c r="E1383" s="466">
        <f t="shared" si="73"/>
        <v>156.24</v>
      </c>
      <c r="F1383" s="466">
        <f t="shared" si="73"/>
        <v>69.989999999999995</v>
      </c>
      <c r="G1383" s="466">
        <f t="shared" si="71"/>
        <v>69.989999999999995</v>
      </c>
      <c r="H1383" s="466" t="str">
        <f t="shared" si="72"/>
        <v>Unlimited</v>
      </c>
    </row>
    <row r="1384" spans="1:8" x14ac:dyDescent="0.25">
      <c r="A1384" s="432">
        <v>1374</v>
      </c>
      <c r="B1384" s="466">
        <f t="shared" si="73"/>
        <v>130.13</v>
      </c>
      <c r="C1384" s="466">
        <f t="shared" si="73"/>
        <v>338.49</v>
      </c>
      <c r="D1384" s="466">
        <f t="shared" si="73"/>
        <v>266.49</v>
      </c>
      <c r="E1384" s="466">
        <f t="shared" si="73"/>
        <v>156.49</v>
      </c>
      <c r="F1384" s="466">
        <f t="shared" si="73"/>
        <v>69.989999999999995</v>
      </c>
      <c r="G1384" s="466">
        <f t="shared" si="71"/>
        <v>69.989999999999995</v>
      </c>
      <c r="H1384" s="466" t="str">
        <f t="shared" si="72"/>
        <v>Unlimited</v>
      </c>
    </row>
    <row r="1385" spans="1:8" x14ac:dyDescent="0.25">
      <c r="A1385" s="432">
        <v>1375</v>
      </c>
      <c r="B1385" s="466">
        <f t="shared" si="73"/>
        <v>130.22</v>
      </c>
      <c r="C1385" s="466">
        <f t="shared" si="73"/>
        <v>338.74</v>
      </c>
      <c r="D1385" s="466">
        <f t="shared" si="73"/>
        <v>266.74</v>
      </c>
      <c r="E1385" s="466">
        <f t="shared" si="73"/>
        <v>156.74</v>
      </c>
      <c r="F1385" s="466">
        <f t="shared" si="73"/>
        <v>69.989999999999995</v>
      </c>
      <c r="G1385" s="466">
        <f t="shared" si="71"/>
        <v>69.989999999999995</v>
      </c>
      <c r="H1385" s="466" t="str">
        <f t="shared" si="72"/>
        <v>Unlimited</v>
      </c>
    </row>
    <row r="1386" spans="1:8" x14ac:dyDescent="0.25">
      <c r="A1386" s="432">
        <v>1376</v>
      </c>
      <c r="B1386" s="466">
        <f t="shared" si="73"/>
        <v>130.31</v>
      </c>
      <c r="C1386" s="466">
        <f t="shared" si="73"/>
        <v>338.99</v>
      </c>
      <c r="D1386" s="466">
        <f t="shared" si="73"/>
        <v>266.99</v>
      </c>
      <c r="E1386" s="466">
        <f t="shared" si="73"/>
        <v>156.99</v>
      </c>
      <c r="F1386" s="466">
        <f t="shared" si="73"/>
        <v>69.989999999999995</v>
      </c>
      <c r="G1386" s="466">
        <f t="shared" si="71"/>
        <v>69.989999999999995</v>
      </c>
      <c r="H1386" s="466" t="str">
        <f t="shared" si="72"/>
        <v>Unlimited</v>
      </c>
    </row>
    <row r="1387" spans="1:8" x14ac:dyDescent="0.25">
      <c r="A1387" s="432">
        <v>1377</v>
      </c>
      <c r="B1387" s="466">
        <f t="shared" si="73"/>
        <v>130.4</v>
      </c>
      <c r="C1387" s="466">
        <f t="shared" si="73"/>
        <v>339.24</v>
      </c>
      <c r="D1387" s="466">
        <f t="shared" si="73"/>
        <v>267.24</v>
      </c>
      <c r="E1387" s="466">
        <f t="shared" si="73"/>
        <v>157.24</v>
      </c>
      <c r="F1387" s="466">
        <f t="shared" si="73"/>
        <v>69.989999999999995</v>
      </c>
      <c r="G1387" s="466">
        <f t="shared" si="71"/>
        <v>69.989999999999995</v>
      </c>
      <c r="H1387" s="466" t="str">
        <f t="shared" si="72"/>
        <v>Unlimited</v>
      </c>
    </row>
    <row r="1388" spans="1:8" x14ac:dyDescent="0.25">
      <c r="A1388" s="432">
        <v>1378</v>
      </c>
      <c r="B1388" s="466">
        <f t="shared" si="73"/>
        <v>130.49</v>
      </c>
      <c r="C1388" s="466">
        <f t="shared" si="73"/>
        <v>339.49</v>
      </c>
      <c r="D1388" s="466">
        <f t="shared" si="73"/>
        <v>267.49</v>
      </c>
      <c r="E1388" s="466">
        <f t="shared" si="73"/>
        <v>157.49</v>
      </c>
      <c r="F1388" s="466">
        <f t="shared" si="73"/>
        <v>69.989999999999995</v>
      </c>
      <c r="G1388" s="466">
        <f t="shared" si="71"/>
        <v>69.989999999999995</v>
      </c>
      <c r="H1388" s="466" t="str">
        <f t="shared" si="72"/>
        <v>Unlimited</v>
      </c>
    </row>
    <row r="1389" spans="1:8" x14ac:dyDescent="0.25">
      <c r="A1389" s="432">
        <v>1379</v>
      </c>
      <c r="B1389" s="466">
        <f t="shared" si="73"/>
        <v>130.58000000000001</v>
      </c>
      <c r="C1389" s="466">
        <f t="shared" si="73"/>
        <v>339.74</v>
      </c>
      <c r="D1389" s="466">
        <f t="shared" si="73"/>
        <v>267.74</v>
      </c>
      <c r="E1389" s="466">
        <f t="shared" si="73"/>
        <v>157.74</v>
      </c>
      <c r="F1389" s="466">
        <f t="shared" si="73"/>
        <v>69.989999999999995</v>
      </c>
      <c r="G1389" s="466">
        <f t="shared" si="71"/>
        <v>69.989999999999995</v>
      </c>
      <c r="H1389" s="466" t="str">
        <f t="shared" si="72"/>
        <v>Unlimited</v>
      </c>
    </row>
    <row r="1390" spans="1:8" x14ac:dyDescent="0.25">
      <c r="A1390" s="432">
        <v>1380</v>
      </c>
      <c r="B1390" s="466">
        <f t="shared" si="73"/>
        <v>130.66999999999999</v>
      </c>
      <c r="C1390" s="466">
        <f t="shared" si="73"/>
        <v>339.99</v>
      </c>
      <c r="D1390" s="466">
        <f t="shared" si="73"/>
        <v>267.99</v>
      </c>
      <c r="E1390" s="466">
        <f t="shared" si="73"/>
        <v>157.99</v>
      </c>
      <c r="F1390" s="466">
        <f t="shared" si="73"/>
        <v>69.989999999999995</v>
      </c>
      <c r="G1390" s="466">
        <f t="shared" si="71"/>
        <v>69.989999999999995</v>
      </c>
      <c r="H1390" s="466" t="str">
        <f t="shared" si="72"/>
        <v>Unlimited</v>
      </c>
    </row>
    <row r="1391" spans="1:8" x14ac:dyDescent="0.25">
      <c r="A1391" s="432">
        <v>1381</v>
      </c>
      <c r="B1391" s="466">
        <f t="shared" si="73"/>
        <v>130.76</v>
      </c>
      <c r="C1391" s="466">
        <f t="shared" si="73"/>
        <v>340.24</v>
      </c>
      <c r="D1391" s="466">
        <f t="shared" si="73"/>
        <v>268.24</v>
      </c>
      <c r="E1391" s="466">
        <f t="shared" si="73"/>
        <v>158.24</v>
      </c>
      <c r="F1391" s="466">
        <f t="shared" si="73"/>
        <v>69.989999999999995</v>
      </c>
      <c r="G1391" s="466">
        <f t="shared" si="71"/>
        <v>69.989999999999995</v>
      </c>
      <c r="H1391" s="466" t="str">
        <f t="shared" si="72"/>
        <v>Unlimited</v>
      </c>
    </row>
    <row r="1392" spans="1:8" x14ac:dyDescent="0.25">
      <c r="A1392" s="432">
        <v>1382</v>
      </c>
      <c r="B1392" s="466">
        <f t="shared" si="73"/>
        <v>130.85</v>
      </c>
      <c r="C1392" s="466">
        <f t="shared" si="73"/>
        <v>340.49</v>
      </c>
      <c r="D1392" s="466">
        <f t="shared" si="73"/>
        <v>268.49</v>
      </c>
      <c r="E1392" s="466">
        <f t="shared" si="73"/>
        <v>158.49</v>
      </c>
      <c r="F1392" s="466">
        <f t="shared" si="73"/>
        <v>69.989999999999995</v>
      </c>
      <c r="G1392" s="466">
        <f t="shared" si="71"/>
        <v>69.989999999999995</v>
      </c>
      <c r="H1392" s="466" t="str">
        <f t="shared" si="72"/>
        <v>Unlimited</v>
      </c>
    </row>
    <row r="1393" spans="1:8" x14ac:dyDescent="0.25">
      <c r="A1393" s="432">
        <v>1383</v>
      </c>
      <c r="B1393" s="466">
        <f t="shared" si="73"/>
        <v>130.94</v>
      </c>
      <c r="C1393" s="466">
        <f t="shared" si="73"/>
        <v>340.74</v>
      </c>
      <c r="D1393" s="466">
        <f t="shared" si="73"/>
        <v>268.74</v>
      </c>
      <c r="E1393" s="466">
        <f t="shared" si="73"/>
        <v>158.74</v>
      </c>
      <c r="F1393" s="466">
        <f t="shared" si="73"/>
        <v>69.989999999999995</v>
      </c>
      <c r="G1393" s="466">
        <f t="shared" si="71"/>
        <v>69.989999999999995</v>
      </c>
      <c r="H1393" s="466" t="str">
        <f t="shared" si="72"/>
        <v>Unlimited</v>
      </c>
    </row>
    <row r="1394" spans="1:8" x14ac:dyDescent="0.25">
      <c r="A1394" s="432">
        <v>1384</v>
      </c>
      <c r="B1394" s="466">
        <f t="shared" si="73"/>
        <v>131.03</v>
      </c>
      <c r="C1394" s="466">
        <f t="shared" si="73"/>
        <v>340.99</v>
      </c>
      <c r="D1394" s="466">
        <f t="shared" si="73"/>
        <v>268.99</v>
      </c>
      <c r="E1394" s="466">
        <f t="shared" si="73"/>
        <v>158.99</v>
      </c>
      <c r="F1394" s="466">
        <f t="shared" si="73"/>
        <v>69.989999999999995</v>
      </c>
      <c r="G1394" s="466">
        <f t="shared" si="71"/>
        <v>69.989999999999995</v>
      </c>
      <c r="H1394" s="466" t="str">
        <f t="shared" si="72"/>
        <v>Unlimited</v>
      </c>
    </row>
    <row r="1395" spans="1:8" x14ac:dyDescent="0.25">
      <c r="A1395" s="432">
        <v>1385</v>
      </c>
      <c r="B1395" s="466">
        <f t="shared" si="73"/>
        <v>131.12</v>
      </c>
      <c r="C1395" s="466">
        <f t="shared" si="73"/>
        <v>341.24</v>
      </c>
      <c r="D1395" s="466">
        <f t="shared" si="73"/>
        <v>269.24</v>
      </c>
      <c r="E1395" s="466">
        <f t="shared" si="73"/>
        <v>159.24</v>
      </c>
      <c r="F1395" s="466">
        <f t="shared" si="73"/>
        <v>69.989999999999995</v>
      </c>
      <c r="G1395" s="466">
        <f t="shared" si="71"/>
        <v>69.989999999999995</v>
      </c>
      <c r="H1395" s="466" t="str">
        <f t="shared" si="72"/>
        <v>Unlimited</v>
      </c>
    </row>
    <row r="1396" spans="1:8" x14ac:dyDescent="0.25">
      <c r="A1396" s="432">
        <v>1386</v>
      </c>
      <c r="B1396" s="466">
        <f t="shared" si="73"/>
        <v>131.21</v>
      </c>
      <c r="C1396" s="466">
        <f t="shared" si="73"/>
        <v>341.49</v>
      </c>
      <c r="D1396" s="466">
        <f t="shared" si="73"/>
        <v>269.49</v>
      </c>
      <c r="E1396" s="466">
        <f t="shared" si="73"/>
        <v>159.49</v>
      </c>
      <c r="F1396" s="466">
        <f t="shared" si="73"/>
        <v>69.989999999999995</v>
      </c>
      <c r="G1396" s="466">
        <f t="shared" si="71"/>
        <v>69.989999999999995</v>
      </c>
      <c r="H1396" s="466" t="str">
        <f t="shared" si="72"/>
        <v>Unlimited</v>
      </c>
    </row>
    <row r="1397" spans="1:8" x14ac:dyDescent="0.25">
      <c r="A1397" s="432">
        <v>1387</v>
      </c>
      <c r="B1397" s="466">
        <f t="shared" si="73"/>
        <v>131.30000000000001</v>
      </c>
      <c r="C1397" s="466">
        <f t="shared" si="73"/>
        <v>341.74</v>
      </c>
      <c r="D1397" s="466">
        <f t="shared" si="73"/>
        <v>269.74</v>
      </c>
      <c r="E1397" s="466">
        <f t="shared" si="73"/>
        <v>159.74</v>
      </c>
      <c r="F1397" s="466">
        <f t="shared" si="73"/>
        <v>69.989999999999995</v>
      </c>
      <c r="G1397" s="466">
        <f t="shared" si="71"/>
        <v>69.989999999999995</v>
      </c>
      <c r="H1397" s="466" t="str">
        <f t="shared" si="72"/>
        <v>Unlimited</v>
      </c>
    </row>
    <row r="1398" spans="1:8" x14ac:dyDescent="0.25">
      <c r="A1398" s="432">
        <v>1388</v>
      </c>
      <c r="B1398" s="466">
        <f t="shared" si="73"/>
        <v>131.38999999999999</v>
      </c>
      <c r="C1398" s="466">
        <f t="shared" si="73"/>
        <v>341.99</v>
      </c>
      <c r="D1398" s="466">
        <f t="shared" si="73"/>
        <v>269.99</v>
      </c>
      <c r="E1398" s="466">
        <f t="shared" si="73"/>
        <v>159.99</v>
      </c>
      <c r="F1398" s="466">
        <f t="shared" si="73"/>
        <v>69.989999999999995</v>
      </c>
      <c r="G1398" s="466">
        <f t="shared" si="71"/>
        <v>69.989999999999995</v>
      </c>
      <c r="H1398" s="466" t="str">
        <f t="shared" si="72"/>
        <v>Unlimited</v>
      </c>
    </row>
    <row r="1399" spans="1:8" x14ac:dyDescent="0.25">
      <c r="A1399" s="432">
        <v>1389</v>
      </c>
      <c r="B1399" s="466">
        <f t="shared" si="73"/>
        <v>131.47999999999999</v>
      </c>
      <c r="C1399" s="466">
        <f t="shared" si="73"/>
        <v>342.24</v>
      </c>
      <c r="D1399" s="466">
        <f t="shared" si="73"/>
        <v>270.24</v>
      </c>
      <c r="E1399" s="466">
        <f t="shared" si="73"/>
        <v>160.24</v>
      </c>
      <c r="F1399" s="466">
        <f t="shared" si="73"/>
        <v>69.989999999999995</v>
      </c>
      <c r="G1399" s="466">
        <f t="shared" si="71"/>
        <v>69.989999999999995</v>
      </c>
      <c r="H1399" s="466" t="str">
        <f t="shared" si="72"/>
        <v>Unlimited</v>
      </c>
    </row>
    <row r="1400" spans="1:8" x14ac:dyDescent="0.25">
      <c r="A1400" s="432">
        <v>1390</v>
      </c>
      <c r="B1400" s="466">
        <f t="shared" si="73"/>
        <v>131.57</v>
      </c>
      <c r="C1400" s="466">
        <f t="shared" si="73"/>
        <v>342.49</v>
      </c>
      <c r="D1400" s="466">
        <f t="shared" si="73"/>
        <v>270.49</v>
      </c>
      <c r="E1400" s="466">
        <f t="shared" si="73"/>
        <v>160.49</v>
      </c>
      <c r="F1400" s="466">
        <f t="shared" si="73"/>
        <v>69.989999999999995</v>
      </c>
      <c r="G1400" s="466">
        <f t="shared" si="71"/>
        <v>69.989999999999995</v>
      </c>
      <c r="H1400" s="466" t="str">
        <f t="shared" si="72"/>
        <v>Unlimited</v>
      </c>
    </row>
    <row r="1401" spans="1:8" x14ac:dyDescent="0.25">
      <c r="A1401" s="432">
        <v>1391</v>
      </c>
      <c r="B1401" s="466">
        <f t="shared" si="73"/>
        <v>131.66</v>
      </c>
      <c r="C1401" s="466">
        <f t="shared" si="73"/>
        <v>342.74</v>
      </c>
      <c r="D1401" s="466">
        <f t="shared" si="73"/>
        <v>270.74</v>
      </c>
      <c r="E1401" s="466">
        <f t="shared" si="73"/>
        <v>160.74</v>
      </c>
      <c r="F1401" s="466">
        <f t="shared" si="73"/>
        <v>69.989999999999995</v>
      </c>
      <c r="G1401" s="466">
        <f t="shared" si="71"/>
        <v>69.989999999999995</v>
      </c>
      <c r="H1401" s="466" t="str">
        <f t="shared" si="72"/>
        <v>Unlimited</v>
      </c>
    </row>
    <row r="1402" spans="1:8" x14ac:dyDescent="0.25">
      <c r="A1402" s="432">
        <v>1392</v>
      </c>
      <c r="B1402" s="466">
        <f t="shared" si="73"/>
        <v>131.75</v>
      </c>
      <c r="C1402" s="466">
        <f t="shared" si="73"/>
        <v>342.99</v>
      </c>
      <c r="D1402" s="466">
        <f t="shared" si="73"/>
        <v>270.99</v>
      </c>
      <c r="E1402" s="466">
        <f t="shared" si="73"/>
        <v>160.99</v>
      </c>
      <c r="F1402" s="466">
        <f t="shared" si="73"/>
        <v>69.989999999999995</v>
      </c>
      <c r="G1402" s="466">
        <f t="shared" si="71"/>
        <v>69.989999999999995</v>
      </c>
      <c r="H1402" s="466" t="str">
        <f t="shared" si="72"/>
        <v>Unlimited</v>
      </c>
    </row>
    <row r="1403" spans="1:8" x14ac:dyDescent="0.25">
      <c r="A1403" s="432">
        <v>1393</v>
      </c>
      <c r="B1403" s="466">
        <f t="shared" si="73"/>
        <v>131.84</v>
      </c>
      <c r="C1403" s="466">
        <f t="shared" si="73"/>
        <v>343.24</v>
      </c>
      <c r="D1403" s="466">
        <f t="shared" si="73"/>
        <v>271.24</v>
      </c>
      <c r="E1403" s="466">
        <f t="shared" si="73"/>
        <v>161.24</v>
      </c>
      <c r="F1403" s="466">
        <f t="shared" si="73"/>
        <v>69.989999999999995</v>
      </c>
      <c r="G1403" s="466">
        <f t="shared" si="71"/>
        <v>69.989999999999995</v>
      </c>
      <c r="H1403" s="466" t="str">
        <f t="shared" si="72"/>
        <v>Unlimited</v>
      </c>
    </row>
    <row r="1404" spans="1:8" x14ac:dyDescent="0.25">
      <c r="A1404" s="432">
        <v>1394</v>
      </c>
      <c r="B1404" s="466">
        <f t="shared" si="73"/>
        <v>131.93</v>
      </c>
      <c r="C1404" s="466">
        <f t="shared" si="73"/>
        <v>343.49</v>
      </c>
      <c r="D1404" s="466">
        <f t="shared" si="73"/>
        <v>271.49</v>
      </c>
      <c r="E1404" s="466">
        <f t="shared" si="73"/>
        <v>161.49</v>
      </c>
      <c r="F1404" s="466">
        <f t="shared" si="73"/>
        <v>69.989999999999995</v>
      </c>
      <c r="G1404" s="466">
        <f t="shared" si="71"/>
        <v>69.989999999999995</v>
      </c>
      <c r="H1404" s="466" t="str">
        <f t="shared" si="72"/>
        <v>Unlimited</v>
      </c>
    </row>
    <row r="1405" spans="1:8" x14ac:dyDescent="0.25">
      <c r="A1405" s="432">
        <v>1395</v>
      </c>
      <c r="B1405" s="466">
        <f t="shared" si="73"/>
        <v>132.02000000000001</v>
      </c>
      <c r="C1405" s="466">
        <f t="shared" si="73"/>
        <v>343.74</v>
      </c>
      <c r="D1405" s="466">
        <f t="shared" si="73"/>
        <v>271.74</v>
      </c>
      <c r="E1405" s="466">
        <f t="shared" si="73"/>
        <v>161.74</v>
      </c>
      <c r="F1405" s="466">
        <f t="shared" si="73"/>
        <v>69.989999999999995</v>
      </c>
      <c r="G1405" s="466">
        <f t="shared" si="71"/>
        <v>69.989999999999995</v>
      </c>
      <c r="H1405" s="466" t="str">
        <f t="shared" si="72"/>
        <v>Unlimited</v>
      </c>
    </row>
    <row r="1406" spans="1:8" x14ac:dyDescent="0.25">
      <c r="A1406" s="432">
        <v>1396</v>
      </c>
      <c r="B1406" s="466">
        <f t="shared" si="73"/>
        <v>132.11000000000001</v>
      </c>
      <c r="C1406" s="466">
        <f t="shared" si="73"/>
        <v>343.99</v>
      </c>
      <c r="D1406" s="466">
        <f t="shared" si="73"/>
        <v>271.99</v>
      </c>
      <c r="E1406" s="466">
        <f t="shared" si="73"/>
        <v>161.99</v>
      </c>
      <c r="F1406" s="466">
        <f t="shared" si="73"/>
        <v>69.989999999999995</v>
      </c>
      <c r="G1406" s="466">
        <f t="shared" si="71"/>
        <v>69.989999999999995</v>
      </c>
      <c r="H1406" s="466" t="str">
        <f t="shared" si="72"/>
        <v>Unlimited</v>
      </c>
    </row>
    <row r="1407" spans="1:8" x14ac:dyDescent="0.25">
      <c r="A1407" s="432">
        <v>1397</v>
      </c>
      <c r="B1407" s="466">
        <f t="shared" si="73"/>
        <v>132.19999999999999</v>
      </c>
      <c r="C1407" s="466">
        <f t="shared" si="73"/>
        <v>344.24</v>
      </c>
      <c r="D1407" s="466">
        <f t="shared" si="73"/>
        <v>272.24</v>
      </c>
      <c r="E1407" s="466">
        <f t="shared" si="73"/>
        <v>162.24</v>
      </c>
      <c r="F1407" s="466">
        <f t="shared" si="73"/>
        <v>69.989999999999995</v>
      </c>
      <c r="G1407" s="466">
        <f t="shared" si="71"/>
        <v>69.989999999999995</v>
      </c>
      <c r="H1407" s="466" t="str">
        <f t="shared" si="72"/>
        <v>Unlimited</v>
      </c>
    </row>
    <row r="1408" spans="1:8" x14ac:dyDescent="0.25">
      <c r="A1408" s="432">
        <v>1398</v>
      </c>
      <c r="B1408" s="466">
        <f t="shared" si="73"/>
        <v>132.29</v>
      </c>
      <c r="C1408" s="466">
        <f t="shared" si="73"/>
        <v>344.49</v>
      </c>
      <c r="D1408" s="466">
        <f t="shared" si="73"/>
        <v>272.49</v>
      </c>
      <c r="E1408" s="466">
        <f t="shared" si="73"/>
        <v>162.49</v>
      </c>
      <c r="F1408" s="466">
        <f t="shared" si="73"/>
        <v>69.989999999999995</v>
      </c>
      <c r="G1408" s="466">
        <f t="shared" si="71"/>
        <v>69.989999999999995</v>
      </c>
      <c r="H1408" s="466" t="str">
        <f t="shared" si="72"/>
        <v>Unlimited</v>
      </c>
    </row>
    <row r="1409" spans="1:8" x14ac:dyDescent="0.25">
      <c r="A1409" s="432">
        <v>1399</v>
      </c>
      <c r="B1409" s="466">
        <f t="shared" si="73"/>
        <v>132.38</v>
      </c>
      <c r="C1409" s="466">
        <f t="shared" si="73"/>
        <v>344.74</v>
      </c>
      <c r="D1409" s="466">
        <f t="shared" si="73"/>
        <v>272.74</v>
      </c>
      <c r="E1409" s="466">
        <f t="shared" si="73"/>
        <v>162.74</v>
      </c>
      <c r="F1409" s="466">
        <f t="shared" si="73"/>
        <v>69.989999999999995</v>
      </c>
      <c r="G1409" s="466">
        <f t="shared" si="71"/>
        <v>69.989999999999995</v>
      </c>
      <c r="H1409" s="466" t="str">
        <f t="shared" si="72"/>
        <v>Unlimited</v>
      </c>
    </row>
    <row r="1410" spans="1:8" x14ac:dyDescent="0.25">
      <c r="A1410" s="432">
        <v>1400</v>
      </c>
      <c r="B1410" s="466">
        <f t="shared" si="73"/>
        <v>132.47</v>
      </c>
      <c r="C1410" s="466">
        <f t="shared" si="73"/>
        <v>344.99</v>
      </c>
      <c r="D1410" s="466">
        <f t="shared" si="73"/>
        <v>272.99</v>
      </c>
      <c r="E1410" s="466">
        <f t="shared" si="73"/>
        <v>162.99</v>
      </c>
      <c r="F1410" s="466">
        <f t="shared" si="73"/>
        <v>69.989999999999995</v>
      </c>
      <c r="G1410" s="466">
        <f t="shared" si="71"/>
        <v>69.989999999999995</v>
      </c>
      <c r="H1410" s="466" t="str">
        <f t="shared" si="72"/>
        <v>Unlimited</v>
      </c>
    </row>
    <row r="1411" spans="1:8" x14ac:dyDescent="0.25">
      <c r="A1411" s="432">
        <v>1401</v>
      </c>
      <c r="B1411" s="466">
        <f t="shared" si="73"/>
        <v>132.56</v>
      </c>
      <c r="C1411" s="466">
        <f t="shared" si="73"/>
        <v>345.24</v>
      </c>
      <c r="D1411" s="466">
        <f t="shared" si="73"/>
        <v>273.24</v>
      </c>
      <c r="E1411" s="466">
        <f t="shared" si="73"/>
        <v>163.24</v>
      </c>
      <c r="F1411" s="466">
        <f t="shared" si="73"/>
        <v>69.989999999999995</v>
      </c>
      <c r="G1411" s="466">
        <f t="shared" si="71"/>
        <v>69.989999999999995</v>
      </c>
      <c r="H1411" s="466" t="str">
        <f t="shared" si="72"/>
        <v>Unlimited</v>
      </c>
    </row>
    <row r="1412" spans="1:8" x14ac:dyDescent="0.25">
      <c r="A1412" s="432">
        <v>1402</v>
      </c>
      <c r="B1412" s="466">
        <f t="shared" si="73"/>
        <v>132.65</v>
      </c>
      <c r="C1412" s="466">
        <f t="shared" si="73"/>
        <v>345.49</v>
      </c>
      <c r="D1412" s="466">
        <f t="shared" si="73"/>
        <v>273.49</v>
      </c>
      <c r="E1412" s="466">
        <f t="shared" si="73"/>
        <v>163.49</v>
      </c>
      <c r="F1412" s="466">
        <f t="shared" si="73"/>
        <v>69.989999999999995</v>
      </c>
      <c r="G1412" s="466">
        <f t="shared" si="71"/>
        <v>69.989999999999995</v>
      </c>
      <c r="H1412" s="466" t="str">
        <f t="shared" si="72"/>
        <v>Unlimited</v>
      </c>
    </row>
    <row r="1413" spans="1:8" x14ac:dyDescent="0.25">
      <c r="A1413" s="432">
        <v>1403</v>
      </c>
      <c r="B1413" s="466">
        <f t="shared" si="73"/>
        <v>132.74</v>
      </c>
      <c r="C1413" s="466">
        <f t="shared" si="73"/>
        <v>345.74</v>
      </c>
      <c r="D1413" s="466">
        <f t="shared" si="73"/>
        <v>273.74</v>
      </c>
      <c r="E1413" s="466">
        <f t="shared" si="73"/>
        <v>163.74</v>
      </c>
      <c r="F1413" s="466">
        <f t="shared" si="73"/>
        <v>69.989999999999995</v>
      </c>
      <c r="G1413" s="466">
        <f t="shared" si="71"/>
        <v>69.989999999999995</v>
      </c>
      <c r="H1413" s="466" t="str">
        <f t="shared" si="72"/>
        <v>Unlimited</v>
      </c>
    </row>
    <row r="1414" spans="1:8" x14ac:dyDescent="0.25">
      <c r="A1414" s="432">
        <v>1404</v>
      </c>
      <c r="B1414" s="466">
        <f t="shared" ref="B1414:F1445" si="74">ROUND(B$6+IF($A1414&gt;B$2,($A1414-B$2)*B$7,0),2)</f>
        <v>132.83000000000001</v>
      </c>
      <c r="C1414" s="466">
        <f t="shared" si="74"/>
        <v>345.99</v>
      </c>
      <c r="D1414" s="466">
        <f t="shared" si="74"/>
        <v>273.99</v>
      </c>
      <c r="E1414" s="466">
        <f t="shared" si="74"/>
        <v>163.99</v>
      </c>
      <c r="F1414" s="466">
        <f t="shared" si="74"/>
        <v>69.989999999999995</v>
      </c>
      <c r="G1414" s="466">
        <f t="shared" si="71"/>
        <v>69.989999999999995</v>
      </c>
      <c r="H1414" s="466" t="str">
        <f t="shared" si="72"/>
        <v>Unlimited</v>
      </c>
    </row>
    <row r="1415" spans="1:8" x14ac:dyDescent="0.25">
      <c r="A1415" s="432">
        <v>1405</v>
      </c>
      <c r="B1415" s="466">
        <f t="shared" si="74"/>
        <v>132.91999999999999</v>
      </c>
      <c r="C1415" s="466">
        <f t="shared" si="74"/>
        <v>346.24</v>
      </c>
      <c r="D1415" s="466">
        <f t="shared" si="74"/>
        <v>274.24</v>
      </c>
      <c r="E1415" s="466">
        <f t="shared" si="74"/>
        <v>164.24</v>
      </c>
      <c r="F1415" s="466">
        <f t="shared" si="74"/>
        <v>69.989999999999995</v>
      </c>
      <c r="G1415" s="466">
        <f t="shared" si="71"/>
        <v>69.989999999999995</v>
      </c>
      <c r="H1415" s="466" t="str">
        <f t="shared" si="72"/>
        <v>Unlimited</v>
      </c>
    </row>
    <row r="1416" spans="1:8" x14ac:dyDescent="0.25">
      <c r="A1416" s="432">
        <v>1406</v>
      </c>
      <c r="B1416" s="466">
        <f t="shared" si="74"/>
        <v>133.01</v>
      </c>
      <c r="C1416" s="466">
        <f t="shared" si="74"/>
        <v>346.49</v>
      </c>
      <c r="D1416" s="466">
        <f t="shared" si="74"/>
        <v>274.49</v>
      </c>
      <c r="E1416" s="466">
        <f t="shared" si="74"/>
        <v>164.49</v>
      </c>
      <c r="F1416" s="466">
        <f t="shared" si="74"/>
        <v>69.989999999999995</v>
      </c>
      <c r="G1416" s="466">
        <f t="shared" si="71"/>
        <v>69.989999999999995</v>
      </c>
      <c r="H1416" s="466" t="str">
        <f t="shared" si="72"/>
        <v>Unlimited</v>
      </c>
    </row>
    <row r="1417" spans="1:8" x14ac:dyDescent="0.25">
      <c r="A1417" s="432">
        <v>1407</v>
      </c>
      <c r="B1417" s="466">
        <f t="shared" si="74"/>
        <v>133.1</v>
      </c>
      <c r="C1417" s="466">
        <f t="shared" si="74"/>
        <v>346.74</v>
      </c>
      <c r="D1417" s="466">
        <f t="shared" si="74"/>
        <v>274.74</v>
      </c>
      <c r="E1417" s="466">
        <f t="shared" si="74"/>
        <v>164.74</v>
      </c>
      <c r="F1417" s="466">
        <f t="shared" si="74"/>
        <v>69.989999999999995</v>
      </c>
      <c r="G1417" s="466">
        <f t="shared" si="71"/>
        <v>69.989999999999995</v>
      </c>
      <c r="H1417" s="466" t="str">
        <f t="shared" si="72"/>
        <v>Unlimited</v>
      </c>
    </row>
    <row r="1418" spans="1:8" x14ac:dyDescent="0.25">
      <c r="A1418" s="432">
        <v>1408</v>
      </c>
      <c r="B1418" s="466">
        <f t="shared" si="74"/>
        <v>133.19</v>
      </c>
      <c r="C1418" s="466">
        <f t="shared" si="74"/>
        <v>346.99</v>
      </c>
      <c r="D1418" s="466">
        <f t="shared" si="74"/>
        <v>274.99</v>
      </c>
      <c r="E1418" s="466">
        <f t="shared" si="74"/>
        <v>164.99</v>
      </c>
      <c r="F1418" s="466">
        <f t="shared" si="74"/>
        <v>69.989999999999995</v>
      </c>
      <c r="G1418" s="466">
        <f t="shared" si="71"/>
        <v>69.989999999999995</v>
      </c>
      <c r="H1418" s="466" t="str">
        <f t="shared" si="72"/>
        <v>Unlimited</v>
      </c>
    </row>
    <row r="1419" spans="1:8" x14ac:dyDescent="0.25">
      <c r="A1419" s="432">
        <v>1409</v>
      </c>
      <c r="B1419" s="466">
        <f t="shared" si="74"/>
        <v>133.28</v>
      </c>
      <c r="C1419" s="466">
        <f t="shared" si="74"/>
        <v>347.24</v>
      </c>
      <c r="D1419" s="466">
        <f t="shared" si="74"/>
        <v>275.24</v>
      </c>
      <c r="E1419" s="466">
        <f t="shared" si="74"/>
        <v>165.24</v>
      </c>
      <c r="F1419" s="466">
        <f t="shared" si="74"/>
        <v>69.989999999999995</v>
      </c>
      <c r="G1419" s="466">
        <f t="shared" si="71"/>
        <v>69.989999999999995</v>
      </c>
      <c r="H1419" s="466" t="str">
        <f t="shared" si="72"/>
        <v>Unlimited</v>
      </c>
    </row>
    <row r="1420" spans="1:8" x14ac:dyDescent="0.25">
      <c r="A1420" s="432">
        <v>1410</v>
      </c>
      <c r="B1420" s="466">
        <f t="shared" si="74"/>
        <v>133.37</v>
      </c>
      <c r="C1420" s="466">
        <f t="shared" si="74"/>
        <v>347.49</v>
      </c>
      <c r="D1420" s="466">
        <f t="shared" si="74"/>
        <v>275.49</v>
      </c>
      <c r="E1420" s="466">
        <f t="shared" si="74"/>
        <v>165.49</v>
      </c>
      <c r="F1420" s="466">
        <f t="shared" si="74"/>
        <v>69.989999999999995</v>
      </c>
      <c r="G1420" s="466">
        <f t="shared" ref="G1420:G1483" si="75">MIN(B1420:F1420)</f>
        <v>69.989999999999995</v>
      </c>
      <c r="H1420" s="466" t="str">
        <f t="shared" ref="H1420:H1483" si="76">IF(G1420=F1420,"Unlimited",IF(G1420=E1420,"Pooled 900",IF(G1420=D1420,"Pooled 400",IF(G1420=C1420,"Pooled 100",IF(G1420=B1420,"Metered","")))))</f>
        <v>Unlimited</v>
      </c>
    </row>
    <row r="1421" spans="1:8" x14ac:dyDescent="0.25">
      <c r="A1421" s="432">
        <v>1411</v>
      </c>
      <c r="B1421" s="466">
        <f t="shared" si="74"/>
        <v>133.46</v>
      </c>
      <c r="C1421" s="466">
        <f t="shared" si="74"/>
        <v>347.74</v>
      </c>
      <c r="D1421" s="466">
        <f t="shared" si="74"/>
        <v>275.74</v>
      </c>
      <c r="E1421" s="466">
        <f t="shared" si="74"/>
        <v>165.74</v>
      </c>
      <c r="F1421" s="466">
        <f t="shared" si="74"/>
        <v>69.989999999999995</v>
      </c>
      <c r="G1421" s="466">
        <f t="shared" si="75"/>
        <v>69.989999999999995</v>
      </c>
      <c r="H1421" s="466" t="str">
        <f t="shared" si="76"/>
        <v>Unlimited</v>
      </c>
    </row>
    <row r="1422" spans="1:8" x14ac:dyDescent="0.25">
      <c r="A1422" s="432">
        <v>1412</v>
      </c>
      <c r="B1422" s="466">
        <f t="shared" si="74"/>
        <v>133.55000000000001</v>
      </c>
      <c r="C1422" s="466">
        <f t="shared" si="74"/>
        <v>347.99</v>
      </c>
      <c r="D1422" s="466">
        <f t="shared" si="74"/>
        <v>275.99</v>
      </c>
      <c r="E1422" s="466">
        <f t="shared" si="74"/>
        <v>165.99</v>
      </c>
      <c r="F1422" s="466">
        <f t="shared" si="74"/>
        <v>69.989999999999995</v>
      </c>
      <c r="G1422" s="466">
        <f t="shared" si="75"/>
        <v>69.989999999999995</v>
      </c>
      <c r="H1422" s="466" t="str">
        <f t="shared" si="76"/>
        <v>Unlimited</v>
      </c>
    </row>
    <row r="1423" spans="1:8" x14ac:dyDescent="0.25">
      <c r="A1423" s="432">
        <v>1413</v>
      </c>
      <c r="B1423" s="466">
        <f t="shared" si="74"/>
        <v>133.63999999999999</v>
      </c>
      <c r="C1423" s="466">
        <f t="shared" si="74"/>
        <v>348.24</v>
      </c>
      <c r="D1423" s="466">
        <f t="shared" si="74"/>
        <v>276.24</v>
      </c>
      <c r="E1423" s="466">
        <f t="shared" si="74"/>
        <v>166.24</v>
      </c>
      <c r="F1423" s="466">
        <f t="shared" si="74"/>
        <v>69.989999999999995</v>
      </c>
      <c r="G1423" s="466">
        <f t="shared" si="75"/>
        <v>69.989999999999995</v>
      </c>
      <c r="H1423" s="466" t="str">
        <f t="shared" si="76"/>
        <v>Unlimited</v>
      </c>
    </row>
    <row r="1424" spans="1:8" x14ac:dyDescent="0.25">
      <c r="A1424" s="432">
        <v>1414</v>
      </c>
      <c r="B1424" s="466">
        <f t="shared" si="74"/>
        <v>133.72999999999999</v>
      </c>
      <c r="C1424" s="466">
        <f t="shared" si="74"/>
        <v>348.49</v>
      </c>
      <c r="D1424" s="466">
        <f t="shared" si="74"/>
        <v>276.49</v>
      </c>
      <c r="E1424" s="466">
        <f t="shared" si="74"/>
        <v>166.49</v>
      </c>
      <c r="F1424" s="466">
        <f t="shared" si="74"/>
        <v>69.989999999999995</v>
      </c>
      <c r="G1424" s="466">
        <f t="shared" si="75"/>
        <v>69.989999999999995</v>
      </c>
      <c r="H1424" s="466" t="str">
        <f t="shared" si="76"/>
        <v>Unlimited</v>
      </c>
    </row>
    <row r="1425" spans="1:8" x14ac:dyDescent="0.25">
      <c r="A1425" s="432">
        <v>1415</v>
      </c>
      <c r="B1425" s="466">
        <f t="shared" si="74"/>
        <v>133.82</v>
      </c>
      <c r="C1425" s="466">
        <f t="shared" si="74"/>
        <v>348.74</v>
      </c>
      <c r="D1425" s="466">
        <f t="shared" si="74"/>
        <v>276.74</v>
      </c>
      <c r="E1425" s="466">
        <f t="shared" si="74"/>
        <v>166.74</v>
      </c>
      <c r="F1425" s="466">
        <f t="shared" si="74"/>
        <v>69.989999999999995</v>
      </c>
      <c r="G1425" s="466">
        <f t="shared" si="75"/>
        <v>69.989999999999995</v>
      </c>
      <c r="H1425" s="466" t="str">
        <f t="shared" si="76"/>
        <v>Unlimited</v>
      </c>
    </row>
    <row r="1426" spans="1:8" x14ac:dyDescent="0.25">
      <c r="A1426" s="432">
        <v>1416</v>
      </c>
      <c r="B1426" s="466">
        <f t="shared" si="74"/>
        <v>133.91</v>
      </c>
      <c r="C1426" s="466">
        <f t="shared" si="74"/>
        <v>348.99</v>
      </c>
      <c r="D1426" s="466">
        <f t="shared" si="74"/>
        <v>276.99</v>
      </c>
      <c r="E1426" s="466">
        <f t="shared" si="74"/>
        <v>166.99</v>
      </c>
      <c r="F1426" s="466">
        <f t="shared" si="74"/>
        <v>69.989999999999995</v>
      </c>
      <c r="G1426" s="466">
        <f t="shared" si="75"/>
        <v>69.989999999999995</v>
      </c>
      <c r="H1426" s="466" t="str">
        <f t="shared" si="76"/>
        <v>Unlimited</v>
      </c>
    </row>
    <row r="1427" spans="1:8" x14ac:dyDescent="0.25">
      <c r="A1427" s="432">
        <v>1417</v>
      </c>
      <c r="B1427" s="466">
        <f t="shared" si="74"/>
        <v>134</v>
      </c>
      <c r="C1427" s="466">
        <f t="shared" si="74"/>
        <v>349.24</v>
      </c>
      <c r="D1427" s="466">
        <f t="shared" si="74"/>
        <v>277.24</v>
      </c>
      <c r="E1427" s="466">
        <f t="shared" si="74"/>
        <v>167.24</v>
      </c>
      <c r="F1427" s="466">
        <f t="shared" si="74"/>
        <v>69.989999999999995</v>
      </c>
      <c r="G1427" s="466">
        <f t="shared" si="75"/>
        <v>69.989999999999995</v>
      </c>
      <c r="H1427" s="466" t="str">
        <f t="shared" si="76"/>
        <v>Unlimited</v>
      </c>
    </row>
    <row r="1428" spans="1:8" x14ac:dyDescent="0.25">
      <c r="A1428" s="432">
        <v>1418</v>
      </c>
      <c r="B1428" s="466">
        <f t="shared" si="74"/>
        <v>134.09</v>
      </c>
      <c r="C1428" s="466">
        <f t="shared" si="74"/>
        <v>349.49</v>
      </c>
      <c r="D1428" s="466">
        <f t="shared" si="74"/>
        <v>277.49</v>
      </c>
      <c r="E1428" s="466">
        <f t="shared" si="74"/>
        <v>167.49</v>
      </c>
      <c r="F1428" s="466">
        <f t="shared" si="74"/>
        <v>69.989999999999995</v>
      </c>
      <c r="G1428" s="466">
        <f t="shared" si="75"/>
        <v>69.989999999999995</v>
      </c>
      <c r="H1428" s="466" t="str">
        <f t="shared" si="76"/>
        <v>Unlimited</v>
      </c>
    </row>
    <row r="1429" spans="1:8" x14ac:dyDescent="0.25">
      <c r="A1429" s="432">
        <v>1419</v>
      </c>
      <c r="B1429" s="466">
        <f t="shared" si="74"/>
        <v>134.18</v>
      </c>
      <c r="C1429" s="466">
        <f t="shared" si="74"/>
        <v>349.74</v>
      </c>
      <c r="D1429" s="466">
        <f t="shared" si="74"/>
        <v>277.74</v>
      </c>
      <c r="E1429" s="466">
        <f t="shared" si="74"/>
        <v>167.74</v>
      </c>
      <c r="F1429" s="466">
        <f t="shared" si="74"/>
        <v>69.989999999999995</v>
      </c>
      <c r="G1429" s="466">
        <f t="shared" si="75"/>
        <v>69.989999999999995</v>
      </c>
      <c r="H1429" s="466" t="str">
        <f t="shared" si="76"/>
        <v>Unlimited</v>
      </c>
    </row>
    <row r="1430" spans="1:8" x14ac:dyDescent="0.25">
      <c r="A1430" s="432">
        <v>1420</v>
      </c>
      <c r="B1430" s="466">
        <f t="shared" si="74"/>
        <v>134.27000000000001</v>
      </c>
      <c r="C1430" s="466">
        <f t="shared" si="74"/>
        <v>349.99</v>
      </c>
      <c r="D1430" s="466">
        <f t="shared" si="74"/>
        <v>277.99</v>
      </c>
      <c r="E1430" s="466">
        <f t="shared" si="74"/>
        <v>167.99</v>
      </c>
      <c r="F1430" s="466">
        <f t="shared" si="74"/>
        <v>69.989999999999995</v>
      </c>
      <c r="G1430" s="466">
        <f t="shared" si="75"/>
        <v>69.989999999999995</v>
      </c>
      <c r="H1430" s="466" t="str">
        <f t="shared" si="76"/>
        <v>Unlimited</v>
      </c>
    </row>
    <row r="1431" spans="1:8" x14ac:dyDescent="0.25">
      <c r="A1431" s="432">
        <v>1421</v>
      </c>
      <c r="B1431" s="466">
        <f t="shared" si="74"/>
        <v>134.36000000000001</v>
      </c>
      <c r="C1431" s="466">
        <f t="shared" si="74"/>
        <v>350.24</v>
      </c>
      <c r="D1431" s="466">
        <f t="shared" si="74"/>
        <v>278.24</v>
      </c>
      <c r="E1431" s="466">
        <f t="shared" si="74"/>
        <v>168.24</v>
      </c>
      <c r="F1431" s="466">
        <f t="shared" si="74"/>
        <v>69.989999999999995</v>
      </c>
      <c r="G1431" s="466">
        <f t="shared" si="75"/>
        <v>69.989999999999995</v>
      </c>
      <c r="H1431" s="466" t="str">
        <f t="shared" si="76"/>
        <v>Unlimited</v>
      </c>
    </row>
    <row r="1432" spans="1:8" x14ac:dyDescent="0.25">
      <c r="A1432" s="432">
        <v>1422</v>
      </c>
      <c r="B1432" s="466">
        <f t="shared" si="74"/>
        <v>134.44999999999999</v>
      </c>
      <c r="C1432" s="466">
        <f t="shared" si="74"/>
        <v>350.49</v>
      </c>
      <c r="D1432" s="466">
        <f t="shared" si="74"/>
        <v>278.49</v>
      </c>
      <c r="E1432" s="466">
        <f t="shared" si="74"/>
        <v>168.49</v>
      </c>
      <c r="F1432" s="466">
        <f t="shared" si="74"/>
        <v>69.989999999999995</v>
      </c>
      <c r="G1432" s="466">
        <f t="shared" si="75"/>
        <v>69.989999999999995</v>
      </c>
      <c r="H1432" s="466" t="str">
        <f t="shared" si="76"/>
        <v>Unlimited</v>
      </c>
    </row>
    <row r="1433" spans="1:8" x14ac:dyDescent="0.25">
      <c r="A1433" s="432">
        <v>1423</v>
      </c>
      <c r="B1433" s="466">
        <f t="shared" si="74"/>
        <v>134.54</v>
      </c>
      <c r="C1433" s="466">
        <f t="shared" si="74"/>
        <v>350.74</v>
      </c>
      <c r="D1433" s="466">
        <f t="shared" si="74"/>
        <v>278.74</v>
      </c>
      <c r="E1433" s="466">
        <f t="shared" si="74"/>
        <v>168.74</v>
      </c>
      <c r="F1433" s="466">
        <f t="shared" si="74"/>
        <v>69.989999999999995</v>
      </c>
      <c r="G1433" s="466">
        <f t="shared" si="75"/>
        <v>69.989999999999995</v>
      </c>
      <c r="H1433" s="466" t="str">
        <f t="shared" si="76"/>
        <v>Unlimited</v>
      </c>
    </row>
    <row r="1434" spans="1:8" x14ac:dyDescent="0.25">
      <c r="A1434" s="432">
        <v>1424</v>
      </c>
      <c r="B1434" s="466">
        <f t="shared" si="74"/>
        <v>134.63</v>
      </c>
      <c r="C1434" s="466">
        <f t="shared" si="74"/>
        <v>350.99</v>
      </c>
      <c r="D1434" s="466">
        <f t="shared" si="74"/>
        <v>278.99</v>
      </c>
      <c r="E1434" s="466">
        <f t="shared" si="74"/>
        <v>168.99</v>
      </c>
      <c r="F1434" s="466">
        <f t="shared" si="74"/>
        <v>69.989999999999995</v>
      </c>
      <c r="G1434" s="466">
        <f t="shared" si="75"/>
        <v>69.989999999999995</v>
      </c>
      <c r="H1434" s="466" t="str">
        <f t="shared" si="76"/>
        <v>Unlimited</v>
      </c>
    </row>
    <row r="1435" spans="1:8" x14ac:dyDescent="0.25">
      <c r="A1435" s="432">
        <v>1425</v>
      </c>
      <c r="B1435" s="466">
        <f t="shared" si="74"/>
        <v>134.72</v>
      </c>
      <c r="C1435" s="466">
        <f t="shared" si="74"/>
        <v>351.24</v>
      </c>
      <c r="D1435" s="466">
        <f t="shared" si="74"/>
        <v>279.24</v>
      </c>
      <c r="E1435" s="466">
        <f t="shared" si="74"/>
        <v>169.24</v>
      </c>
      <c r="F1435" s="466">
        <f t="shared" si="74"/>
        <v>69.989999999999995</v>
      </c>
      <c r="G1435" s="466">
        <f t="shared" si="75"/>
        <v>69.989999999999995</v>
      </c>
      <c r="H1435" s="466" t="str">
        <f t="shared" si="76"/>
        <v>Unlimited</v>
      </c>
    </row>
    <row r="1436" spans="1:8" x14ac:dyDescent="0.25">
      <c r="A1436" s="432">
        <v>1426</v>
      </c>
      <c r="B1436" s="466">
        <f t="shared" si="74"/>
        <v>134.81</v>
      </c>
      <c r="C1436" s="466">
        <f t="shared" si="74"/>
        <v>351.49</v>
      </c>
      <c r="D1436" s="466">
        <f t="shared" si="74"/>
        <v>279.49</v>
      </c>
      <c r="E1436" s="466">
        <f t="shared" si="74"/>
        <v>169.49</v>
      </c>
      <c r="F1436" s="466">
        <f t="shared" si="74"/>
        <v>69.989999999999995</v>
      </c>
      <c r="G1436" s="466">
        <f t="shared" si="75"/>
        <v>69.989999999999995</v>
      </c>
      <c r="H1436" s="466" t="str">
        <f t="shared" si="76"/>
        <v>Unlimited</v>
      </c>
    </row>
    <row r="1437" spans="1:8" x14ac:dyDescent="0.25">
      <c r="A1437" s="432">
        <v>1427</v>
      </c>
      <c r="B1437" s="466">
        <f t="shared" si="74"/>
        <v>134.9</v>
      </c>
      <c r="C1437" s="466">
        <f t="shared" si="74"/>
        <v>351.74</v>
      </c>
      <c r="D1437" s="466">
        <f t="shared" si="74"/>
        <v>279.74</v>
      </c>
      <c r="E1437" s="466">
        <f t="shared" si="74"/>
        <v>169.74</v>
      </c>
      <c r="F1437" s="466">
        <f t="shared" si="74"/>
        <v>69.989999999999995</v>
      </c>
      <c r="G1437" s="466">
        <f t="shared" si="75"/>
        <v>69.989999999999995</v>
      </c>
      <c r="H1437" s="466" t="str">
        <f t="shared" si="76"/>
        <v>Unlimited</v>
      </c>
    </row>
    <row r="1438" spans="1:8" x14ac:dyDescent="0.25">
      <c r="A1438" s="432">
        <v>1428</v>
      </c>
      <c r="B1438" s="466">
        <f t="shared" si="74"/>
        <v>134.99</v>
      </c>
      <c r="C1438" s="466">
        <f t="shared" si="74"/>
        <v>351.99</v>
      </c>
      <c r="D1438" s="466">
        <f t="shared" si="74"/>
        <v>279.99</v>
      </c>
      <c r="E1438" s="466">
        <f t="shared" si="74"/>
        <v>169.99</v>
      </c>
      <c r="F1438" s="466">
        <f t="shared" si="74"/>
        <v>69.989999999999995</v>
      </c>
      <c r="G1438" s="466">
        <f t="shared" si="75"/>
        <v>69.989999999999995</v>
      </c>
      <c r="H1438" s="466" t="str">
        <f t="shared" si="76"/>
        <v>Unlimited</v>
      </c>
    </row>
    <row r="1439" spans="1:8" x14ac:dyDescent="0.25">
      <c r="A1439" s="432">
        <v>1429</v>
      </c>
      <c r="B1439" s="466">
        <f t="shared" si="74"/>
        <v>135.08000000000001</v>
      </c>
      <c r="C1439" s="466">
        <f t="shared" si="74"/>
        <v>352.24</v>
      </c>
      <c r="D1439" s="466">
        <f t="shared" si="74"/>
        <v>280.24</v>
      </c>
      <c r="E1439" s="466">
        <f t="shared" si="74"/>
        <v>170.24</v>
      </c>
      <c r="F1439" s="466">
        <f t="shared" si="74"/>
        <v>69.989999999999995</v>
      </c>
      <c r="G1439" s="466">
        <f t="shared" si="75"/>
        <v>69.989999999999995</v>
      </c>
      <c r="H1439" s="466" t="str">
        <f t="shared" si="76"/>
        <v>Unlimited</v>
      </c>
    </row>
    <row r="1440" spans="1:8" x14ac:dyDescent="0.25">
      <c r="A1440" s="432">
        <v>1430</v>
      </c>
      <c r="B1440" s="466">
        <f t="shared" si="74"/>
        <v>135.16999999999999</v>
      </c>
      <c r="C1440" s="466">
        <f t="shared" si="74"/>
        <v>352.49</v>
      </c>
      <c r="D1440" s="466">
        <f t="shared" si="74"/>
        <v>280.49</v>
      </c>
      <c r="E1440" s="466">
        <f t="shared" si="74"/>
        <v>170.49</v>
      </c>
      <c r="F1440" s="466">
        <f t="shared" si="74"/>
        <v>69.989999999999995</v>
      </c>
      <c r="G1440" s="466">
        <f t="shared" si="75"/>
        <v>69.989999999999995</v>
      </c>
      <c r="H1440" s="466" t="str">
        <f t="shared" si="76"/>
        <v>Unlimited</v>
      </c>
    </row>
    <row r="1441" spans="1:8" x14ac:dyDescent="0.25">
      <c r="A1441" s="432">
        <v>1431</v>
      </c>
      <c r="B1441" s="466">
        <f t="shared" si="74"/>
        <v>135.26</v>
      </c>
      <c r="C1441" s="466">
        <f t="shared" si="74"/>
        <v>352.74</v>
      </c>
      <c r="D1441" s="466">
        <f t="shared" si="74"/>
        <v>280.74</v>
      </c>
      <c r="E1441" s="466">
        <f t="shared" si="74"/>
        <v>170.74</v>
      </c>
      <c r="F1441" s="466">
        <f t="shared" si="74"/>
        <v>69.989999999999995</v>
      </c>
      <c r="G1441" s="466">
        <f t="shared" si="75"/>
        <v>69.989999999999995</v>
      </c>
      <c r="H1441" s="466" t="str">
        <f t="shared" si="76"/>
        <v>Unlimited</v>
      </c>
    </row>
    <row r="1442" spans="1:8" x14ac:dyDescent="0.25">
      <c r="A1442" s="432">
        <v>1432</v>
      </c>
      <c r="B1442" s="466">
        <f t="shared" si="74"/>
        <v>135.35</v>
      </c>
      <c r="C1442" s="466">
        <f t="shared" si="74"/>
        <v>352.99</v>
      </c>
      <c r="D1442" s="466">
        <f t="shared" si="74"/>
        <v>280.99</v>
      </c>
      <c r="E1442" s="466">
        <f t="shared" si="74"/>
        <v>170.99</v>
      </c>
      <c r="F1442" s="466">
        <f t="shared" si="74"/>
        <v>69.989999999999995</v>
      </c>
      <c r="G1442" s="466">
        <f t="shared" si="75"/>
        <v>69.989999999999995</v>
      </c>
      <c r="H1442" s="466" t="str">
        <f t="shared" si="76"/>
        <v>Unlimited</v>
      </c>
    </row>
    <row r="1443" spans="1:8" x14ac:dyDescent="0.25">
      <c r="A1443" s="432">
        <v>1433</v>
      </c>
      <c r="B1443" s="466">
        <f t="shared" si="74"/>
        <v>135.44</v>
      </c>
      <c r="C1443" s="466">
        <f t="shared" si="74"/>
        <v>353.24</v>
      </c>
      <c r="D1443" s="466">
        <f t="shared" si="74"/>
        <v>281.24</v>
      </c>
      <c r="E1443" s="466">
        <f t="shared" si="74"/>
        <v>171.24</v>
      </c>
      <c r="F1443" s="466">
        <f t="shared" si="74"/>
        <v>69.989999999999995</v>
      </c>
      <c r="G1443" s="466">
        <f t="shared" si="75"/>
        <v>69.989999999999995</v>
      </c>
      <c r="H1443" s="466" t="str">
        <f t="shared" si="76"/>
        <v>Unlimited</v>
      </c>
    </row>
    <row r="1444" spans="1:8" x14ac:dyDescent="0.25">
      <c r="A1444" s="432">
        <v>1434</v>
      </c>
      <c r="B1444" s="466">
        <f t="shared" si="74"/>
        <v>135.53</v>
      </c>
      <c r="C1444" s="466">
        <f t="shared" si="74"/>
        <v>353.49</v>
      </c>
      <c r="D1444" s="466">
        <f t="shared" si="74"/>
        <v>281.49</v>
      </c>
      <c r="E1444" s="466">
        <f t="shared" si="74"/>
        <v>171.49</v>
      </c>
      <c r="F1444" s="466">
        <f t="shared" si="74"/>
        <v>69.989999999999995</v>
      </c>
      <c r="G1444" s="466">
        <f t="shared" si="75"/>
        <v>69.989999999999995</v>
      </c>
      <c r="H1444" s="466" t="str">
        <f t="shared" si="76"/>
        <v>Unlimited</v>
      </c>
    </row>
    <row r="1445" spans="1:8" x14ac:dyDescent="0.25">
      <c r="A1445" s="432">
        <v>1435</v>
      </c>
      <c r="B1445" s="466">
        <f t="shared" si="74"/>
        <v>135.62</v>
      </c>
      <c r="C1445" s="466">
        <f t="shared" si="74"/>
        <v>353.74</v>
      </c>
      <c r="D1445" s="466">
        <f t="shared" si="74"/>
        <v>281.74</v>
      </c>
      <c r="E1445" s="466">
        <f t="shared" si="74"/>
        <v>171.74</v>
      </c>
      <c r="F1445" s="466">
        <f t="shared" si="74"/>
        <v>69.989999999999995</v>
      </c>
      <c r="G1445" s="466">
        <f t="shared" si="75"/>
        <v>69.989999999999995</v>
      </c>
      <c r="H1445" s="466" t="str">
        <f t="shared" si="76"/>
        <v>Unlimited</v>
      </c>
    </row>
    <row r="1446" spans="1:8" x14ac:dyDescent="0.25">
      <c r="A1446" s="432">
        <v>1436</v>
      </c>
      <c r="B1446" s="466">
        <f t="shared" ref="B1446:F1477" si="77">ROUND(B$6+IF($A1446&gt;B$2,($A1446-B$2)*B$7,0),2)</f>
        <v>135.71</v>
      </c>
      <c r="C1446" s="466">
        <f t="shared" si="77"/>
        <v>353.99</v>
      </c>
      <c r="D1446" s="466">
        <f t="shared" si="77"/>
        <v>281.99</v>
      </c>
      <c r="E1446" s="466">
        <f t="shared" si="77"/>
        <v>171.99</v>
      </c>
      <c r="F1446" s="466">
        <f t="shared" si="77"/>
        <v>69.989999999999995</v>
      </c>
      <c r="G1446" s="466">
        <f t="shared" si="75"/>
        <v>69.989999999999995</v>
      </c>
      <c r="H1446" s="466" t="str">
        <f t="shared" si="76"/>
        <v>Unlimited</v>
      </c>
    </row>
    <row r="1447" spans="1:8" x14ac:dyDescent="0.25">
      <c r="A1447" s="432">
        <v>1437</v>
      </c>
      <c r="B1447" s="466">
        <f t="shared" si="77"/>
        <v>135.80000000000001</v>
      </c>
      <c r="C1447" s="466">
        <f t="shared" si="77"/>
        <v>354.24</v>
      </c>
      <c r="D1447" s="466">
        <f t="shared" si="77"/>
        <v>282.24</v>
      </c>
      <c r="E1447" s="466">
        <f t="shared" si="77"/>
        <v>172.24</v>
      </c>
      <c r="F1447" s="466">
        <f t="shared" si="77"/>
        <v>69.989999999999995</v>
      </c>
      <c r="G1447" s="466">
        <f t="shared" si="75"/>
        <v>69.989999999999995</v>
      </c>
      <c r="H1447" s="466" t="str">
        <f t="shared" si="76"/>
        <v>Unlimited</v>
      </c>
    </row>
    <row r="1448" spans="1:8" x14ac:dyDescent="0.25">
      <c r="A1448" s="432">
        <v>1438</v>
      </c>
      <c r="B1448" s="466">
        <f t="shared" si="77"/>
        <v>135.88999999999999</v>
      </c>
      <c r="C1448" s="466">
        <f t="shared" si="77"/>
        <v>354.49</v>
      </c>
      <c r="D1448" s="466">
        <f t="shared" si="77"/>
        <v>282.49</v>
      </c>
      <c r="E1448" s="466">
        <f t="shared" si="77"/>
        <v>172.49</v>
      </c>
      <c r="F1448" s="466">
        <f t="shared" si="77"/>
        <v>69.989999999999995</v>
      </c>
      <c r="G1448" s="466">
        <f t="shared" si="75"/>
        <v>69.989999999999995</v>
      </c>
      <c r="H1448" s="466" t="str">
        <f t="shared" si="76"/>
        <v>Unlimited</v>
      </c>
    </row>
    <row r="1449" spans="1:8" x14ac:dyDescent="0.25">
      <c r="A1449" s="432">
        <v>1439</v>
      </c>
      <c r="B1449" s="466">
        <f t="shared" si="77"/>
        <v>135.97999999999999</v>
      </c>
      <c r="C1449" s="466">
        <f t="shared" si="77"/>
        <v>354.74</v>
      </c>
      <c r="D1449" s="466">
        <f t="shared" si="77"/>
        <v>282.74</v>
      </c>
      <c r="E1449" s="466">
        <f t="shared" si="77"/>
        <v>172.74</v>
      </c>
      <c r="F1449" s="466">
        <f t="shared" si="77"/>
        <v>69.989999999999995</v>
      </c>
      <c r="G1449" s="466">
        <f t="shared" si="75"/>
        <v>69.989999999999995</v>
      </c>
      <c r="H1449" s="466" t="str">
        <f t="shared" si="76"/>
        <v>Unlimited</v>
      </c>
    </row>
    <row r="1450" spans="1:8" x14ac:dyDescent="0.25">
      <c r="A1450" s="432">
        <v>1440</v>
      </c>
      <c r="B1450" s="466">
        <f t="shared" si="77"/>
        <v>136.07</v>
      </c>
      <c r="C1450" s="466">
        <f t="shared" si="77"/>
        <v>354.99</v>
      </c>
      <c r="D1450" s="466">
        <f t="shared" si="77"/>
        <v>282.99</v>
      </c>
      <c r="E1450" s="466">
        <f t="shared" si="77"/>
        <v>172.99</v>
      </c>
      <c r="F1450" s="466">
        <f t="shared" si="77"/>
        <v>69.989999999999995</v>
      </c>
      <c r="G1450" s="466">
        <f t="shared" si="75"/>
        <v>69.989999999999995</v>
      </c>
      <c r="H1450" s="466" t="str">
        <f t="shared" si="76"/>
        <v>Unlimited</v>
      </c>
    </row>
    <row r="1451" spans="1:8" x14ac:dyDescent="0.25">
      <c r="A1451" s="432">
        <v>1441</v>
      </c>
      <c r="B1451" s="466">
        <f t="shared" si="77"/>
        <v>136.16</v>
      </c>
      <c r="C1451" s="466">
        <f t="shared" si="77"/>
        <v>355.24</v>
      </c>
      <c r="D1451" s="466">
        <f t="shared" si="77"/>
        <v>283.24</v>
      </c>
      <c r="E1451" s="466">
        <f t="shared" si="77"/>
        <v>173.24</v>
      </c>
      <c r="F1451" s="466">
        <f t="shared" si="77"/>
        <v>69.989999999999995</v>
      </c>
      <c r="G1451" s="466">
        <f t="shared" si="75"/>
        <v>69.989999999999995</v>
      </c>
      <c r="H1451" s="466" t="str">
        <f t="shared" si="76"/>
        <v>Unlimited</v>
      </c>
    </row>
    <row r="1452" spans="1:8" x14ac:dyDescent="0.25">
      <c r="A1452" s="432">
        <v>1442</v>
      </c>
      <c r="B1452" s="466">
        <f t="shared" si="77"/>
        <v>136.25</v>
      </c>
      <c r="C1452" s="466">
        <f t="shared" si="77"/>
        <v>355.49</v>
      </c>
      <c r="D1452" s="466">
        <f t="shared" si="77"/>
        <v>283.49</v>
      </c>
      <c r="E1452" s="466">
        <f t="shared" si="77"/>
        <v>173.49</v>
      </c>
      <c r="F1452" s="466">
        <f t="shared" si="77"/>
        <v>69.989999999999995</v>
      </c>
      <c r="G1452" s="466">
        <f t="shared" si="75"/>
        <v>69.989999999999995</v>
      </c>
      <c r="H1452" s="466" t="str">
        <f t="shared" si="76"/>
        <v>Unlimited</v>
      </c>
    </row>
    <row r="1453" spans="1:8" x14ac:dyDescent="0.25">
      <c r="A1453" s="432">
        <v>1443</v>
      </c>
      <c r="B1453" s="466">
        <f t="shared" si="77"/>
        <v>136.34</v>
      </c>
      <c r="C1453" s="466">
        <f t="shared" si="77"/>
        <v>355.74</v>
      </c>
      <c r="D1453" s="466">
        <f t="shared" si="77"/>
        <v>283.74</v>
      </c>
      <c r="E1453" s="466">
        <f t="shared" si="77"/>
        <v>173.74</v>
      </c>
      <c r="F1453" s="466">
        <f t="shared" si="77"/>
        <v>69.989999999999995</v>
      </c>
      <c r="G1453" s="466">
        <f t="shared" si="75"/>
        <v>69.989999999999995</v>
      </c>
      <c r="H1453" s="466" t="str">
        <f t="shared" si="76"/>
        <v>Unlimited</v>
      </c>
    </row>
    <row r="1454" spans="1:8" x14ac:dyDescent="0.25">
      <c r="A1454" s="432">
        <v>1444</v>
      </c>
      <c r="B1454" s="466">
        <f t="shared" si="77"/>
        <v>136.43</v>
      </c>
      <c r="C1454" s="466">
        <f t="shared" si="77"/>
        <v>355.99</v>
      </c>
      <c r="D1454" s="466">
        <f t="shared" si="77"/>
        <v>283.99</v>
      </c>
      <c r="E1454" s="466">
        <f t="shared" si="77"/>
        <v>173.99</v>
      </c>
      <c r="F1454" s="466">
        <f t="shared" si="77"/>
        <v>69.989999999999995</v>
      </c>
      <c r="G1454" s="466">
        <f t="shared" si="75"/>
        <v>69.989999999999995</v>
      </c>
      <c r="H1454" s="466" t="str">
        <f t="shared" si="76"/>
        <v>Unlimited</v>
      </c>
    </row>
    <row r="1455" spans="1:8" x14ac:dyDescent="0.25">
      <c r="A1455" s="432">
        <v>1445</v>
      </c>
      <c r="B1455" s="466">
        <f t="shared" si="77"/>
        <v>136.52000000000001</v>
      </c>
      <c r="C1455" s="466">
        <f t="shared" si="77"/>
        <v>356.24</v>
      </c>
      <c r="D1455" s="466">
        <f t="shared" si="77"/>
        <v>284.24</v>
      </c>
      <c r="E1455" s="466">
        <f t="shared" si="77"/>
        <v>174.24</v>
      </c>
      <c r="F1455" s="466">
        <f t="shared" si="77"/>
        <v>69.989999999999995</v>
      </c>
      <c r="G1455" s="466">
        <f t="shared" si="75"/>
        <v>69.989999999999995</v>
      </c>
      <c r="H1455" s="466" t="str">
        <f t="shared" si="76"/>
        <v>Unlimited</v>
      </c>
    </row>
    <row r="1456" spans="1:8" x14ac:dyDescent="0.25">
      <c r="A1456" s="432">
        <v>1446</v>
      </c>
      <c r="B1456" s="466">
        <f t="shared" si="77"/>
        <v>136.61000000000001</v>
      </c>
      <c r="C1456" s="466">
        <f t="shared" si="77"/>
        <v>356.49</v>
      </c>
      <c r="D1456" s="466">
        <f t="shared" si="77"/>
        <v>284.49</v>
      </c>
      <c r="E1456" s="466">
        <f t="shared" si="77"/>
        <v>174.49</v>
      </c>
      <c r="F1456" s="466">
        <f t="shared" si="77"/>
        <v>69.989999999999995</v>
      </c>
      <c r="G1456" s="466">
        <f t="shared" si="75"/>
        <v>69.989999999999995</v>
      </c>
      <c r="H1456" s="466" t="str">
        <f t="shared" si="76"/>
        <v>Unlimited</v>
      </c>
    </row>
    <row r="1457" spans="1:8" x14ac:dyDescent="0.25">
      <c r="A1457" s="432">
        <v>1447</v>
      </c>
      <c r="B1457" s="466">
        <f t="shared" si="77"/>
        <v>136.69999999999999</v>
      </c>
      <c r="C1457" s="466">
        <f t="shared" si="77"/>
        <v>356.74</v>
      </c>
      <c r="D1457" s="466">
        <f t="shared" si="77"/>
        <v>284.74</v>
      </c>
      <c r="E1457" s="466">
        <f t="shared" si="77"/>
        <v>174.74</v>
      </c>
      <c r="F1457" s="466">
        <f t="shared" si="77"/>
        <v>69.989999999999995</v>
      </c>
      <c r="G1457" s="466">
        <f t="shared" si="75"/>
        <v>69.989999999999995</v>
      </c>
      <c r="H1457" s="466" t="str">
        <f t="shared" si="76"/>
        <v>Unlimited</v>
      </c>
    </row>
    <row r="1458" spans="1:8" x14ac:dyDescent="0.25">
      <c r="A1458" s="432">
        <v>1448</v>
      </c>
      <c r="B1458" s="466">
        <f t="shared" si="77"/>
        <v>136.79</v>
      </c>
      <c r="C1458" s="466">
        <f t="shared" si="77"/>
        <v>356.99</v>
      </c>
      <c r="D1458" s="466">
        <f t="shared" si="77"/>
        <v>284.99</v>
      </c>
      <c r="E1458" s="466">
        <f t="shared" si="77"/>
        <v>174.99</v>
      </c>
      <c r="F1458" s="466">
        <f t="shared" si="77"/>
        <v>69.989999999999995</v>
      </c>
      <c r="G1458" s="466">
        <f t="shared" si="75"/>
        <v>69.989999999999995</v>
      </c>
      <c r="H1458" s="466" t="str">
        <f t="shared" si="76"/>
        <v>Unlimited</v>
      </c>
    </row>
    <row r="1459" spans="1:8" x14ac:dyDescent="0.25">
      <c r="A1459" s="432">
        <v>1449</v>
      </c>
      <c r="B1459" s="466">
        <f t="shared" si="77"/>
        <v>136.88</v>
      </c>
      <c r="C1459" s="466">
        <f t="shared" si="77"/>
        <v>357.24</v>
      </c>
      <c r="D1459" s="466">
        <f t="shared" si="77"/>
        <v>285.24</v>
      </c>
      <c r="E1459" s="466">
        <f t="shared" si="77"/>
        <v>175.24</v>
      </c>
      <c r="F1459" s="466">
        <f t="shared" si="77"/>
        <v>69.989999999999995</v>
      </c>
      <c r="G1459" s="466">
        <f t="shared" si="75"/>
        <v>69.989999999999995</v>
      </c>
      <c r="H1459" s="466" t="str">
        <f t="shared" si="76"/>
        <v>Unlimited</v>
      </c>
    </row>
    <row r="1460" spans="1:8" x14ac:dyDescent="0.25">
      <c r="A1460" s="432">
        <v>1450</v>
      </c>
      <c r="B1460" s="466">
        <f t="shared" si="77"/>
        <v>136.97</v>
      </c>
      <c r="C1460" s="466">
        <f t="shared" si="77"/>
        <v>357.49</v>
      </c>
      <c r="D1460" s="466">
        <f t="shared" si="77"/>
        <v>285.49</v>
      </c>
      <c r="E1460" s="466">
        <f t="shared" si="77"/>
        <v>175.49</v>
      </c>
      <c r="F1460" s="466">
        <f t="shared" si="77"/>
        <v>69.989999999999995</v>
      </c>
      <c r="G1460" s="466">
        <f t="shared" si="75"/>
        <v>69.989999999999995</v>
      </c>
      <c r="H1460" s="466" t="str">
        <f t="shared" si="76"/>
        <v>Unlimited</v>
      </c>
    </row>
    <row r="1461" spans="1:8" x14ac:dyDescent="0.25">
      <c r="A1461" s="432">
        <v>1451</v>
      </c>
      <c r="B1461" s="466">
        <f t="shared" si="77"/>
        <v>137.06</v>
      </c>
      <c r="C1461" s="466">
        <f t="shared" si="77"/>
        <v>357.74</v>
      </c>
      <c r="D1461" s="466">
        <f t="shared" si="77"/>
        <v>285.74</v>
      </c>
      <c r="E1461" s="466">
        <f t="shared" si="77"/>
        <v>175.74</v>
      </c>
      <c r="F1461" s="466">
        <f t="shared" si="77"/>
        <v>69.989999999999995</v>
      </c>
      <c r="G1461" s="466">
        <f t="shared" si="75"/>
        <v>69.989999999999995</v>
      </c>
      <c r="H1461" s="466" t="str">
        <f t="shared" si="76"/>
        <v>Unlimited</v>
      </c>
    </row>
    <row r="1462" spans="1:8" x14ac:dyDescent="0.25">
      <c r="A1462" s="432">
        <v>1452</v>
      </c>
      <c r="B1462" s="466">
        <f t="shared" si="77"/>
        <v>137.15</v>
      </c>
      <c r="C1462" s="466">
        <f t="shared" si="77"/>
        <v>357.99</v>
      </c>
      <c r="D1462" s="466">
        <f t="shared" si="77"/>
        <v>285.99</v>
      </c>
      <c r="E1462" s="466">
        <f t="shared" si="77"/>
        <v>175.99</v>
      </c>
      <c r="F1462" s="466">
        <f t="shared" si="77"/>
        <v>69.989999999999995</v>
      </c>
      <c r="G1462" s="466">
        <f t="shared" si="75"/>
        <v>69.989999999999995</v>
      </c>
      <c r="H1462" s="466" t="str">
        <f t="shared" si="76"/>
        <v>Unlimited</v>
      </c>
    </row>
    <row r="1463" spans="1:8" x14ac:dyDescent="0.25">
      <c r="A1463" s="432">
        <v>1453</v>
      </c>
      <c r="B1463" s="466">
        <f t="shared" si="77"/>
        <v>137.24</v>
      </c>
      <c r="C1463" s="466">
        <f t="shared" si="77"/>
        <v>358.24</v>
      </c>
      <c r="D1463" s="466">
        <f t="shared" si="77"/>
        <v>286.24</v>
      </c>
      <c r="E1463" s="466">
        <f t="shared" si="77"/>
        <v>176.24</v>
      </c>
      <c r="F1463" s="466">
        <f t="shared" si="77"/>
        <v>69.989999999999995</v>
      </c>
      <c r="G1463" s="466">
        <f t="shared" si="75"/>
        <v>69.989999999999995</v>
      </c>
      <c r="H1463" s="466" t="str">
        <f t="shared" si="76"/>
        <v>Unlimited</v>
      </c>
    </row>
    <row r="1464" spans="1:8" x14ac:dyDescent="0.25">
      <c r="A1464" s="432">
        <v>1454</v>
      </c>
      <c r="B1464" s="466">
        <f t="shared" si="77"/>
        <v>137.33000000000001</v>
      </c>
      <c r="C1464" s="466">
        <f t="shared" si="77"/>
        <v>358.49</v>
      </c>
      <c r="D1464" s="466">
        <f t="shared" si="77"/>
        <v>286.49</v>
      </c>
      <c r="E1464" s="466">
        <f t="shared" si="77"/>
        <v>176.49</v>
      </c>
      <c r="F1464" s="466">
        <f t="shared" si="77"/>
        <v>69.989999999999995</v>
      </c>
      <c r="G1464" s="466">
        <f t="shared" si="75"/>
        <v>69.989999999999995</v>
      </c>
      <c r="H1464" s="466" t="str">
        <f t="shared" si="76"/>
        <v>Unlimited</v>
      </c>
    </row>
    <row r="1465" spans="1:8" x14ac:dyDescent="0.25">
      <c r="A1465" s="432">
        <v>1455</v>
      </c>
      <c r="B1465" s="466">
        <f t="shared" si="77"/>
        <v>137.41999999999999</v>
      </c>
      <c r="C1465" s="466">
        <f t="shared" si="77"/>
        <v>358.74</v>
      </c>
      <c r="D1465" s="466">
        <f t="shared" si="77"/>
        <v>286.74</v>
      </c>
      <c r="E1465" s="466">
        <f t="shared" si="77"/>
        <v>176.74</v>
      </c>
      <c r="F1465" s="466">
        <f t="shared" si="77"/>
        <v>69.989999999999995</v>
      </c>
      <c r="G1465" s="466">
        <f t="shared" si="75"/>
        <v>69.989999999999995</v>
      </c>
      <c r="H1465" s="466" t="str">
        <f t="shared" si="76"/>
        <v>Unlimited</v>
      </c>
    </row>
    <row r="1466" spans="1:8" x14ac:dyDescent="0.25">
      <c r="A1466" s="432">
        <v>1456</v>
      </c>
      <c r="B1466" s="466">
        <f t="shared" si="77"/>
        <v>137.51</v>
      </c>
      <c r="C1466" s="466">
        <f t="shared" si="77"/>
        <v>358.99</v>
      </c>
      <c r="D1466" s="466">
        <f t="shared" si="77"/>
        <v>286.99</v>
      </c>
      <c r="E1466" s="466">
        <f t="shared" si="77"/>
        <v>176.99</v>
      </c>
      <c r="F1466" s="466">
        <f t="shared" si="77"/>
        <v>69.989999999999995</v>
      </c>
      <c r="G1466" s="466">
        <f t="shared" si="75"/>
        <v>69.989999999999995</v>
      </c>
      <c r="H1466" s="466" t="str">
        <f t="shared" si="76"/>
        <v>Unlimited</v>
      </c>
    </row>
    <row r="1467" spans="1:8" x14ac:dyDescent="0.25">
      <c r="A1467" s="432">
        <v>1457</v>
      </c>
      <c r="B1467" s="466">
        <f t="shared" si="77"/>
        <v>137.6</v>
      </c>
      <c r="C1467" s="466">
        <f t="shared" si="77"/>
        <v>359.24</v>
      </c>
      <c r="D1467" s="466">
        <f t="shared" si="77"/>
        <v>287.24</v>
      </c>
      <c r="E1467" s="466">
        <f t="shared" si="77"/>
        <v>177.24</v>
      </c>
      <c r="F1467" s="466">
        <f t="shared" si="77"/>
        <v>69.989999999999995</v>
      </c>
      <c r="G1467" s="466">
        <f t="shared" si="75"/>
        <v>69.989999999999995</v>
      </c>
      <c r="H1467" s="466" t="str">
        <f t="shared" si="76"/>
        <v>Unlimited</v>
      </c>
    </row>
    <row r="1468" spans="1:8" x14ac:dyDescent="0.25">
      <c r="A1468" s="432">
        <v>1458</v>
      </c>
      <c r="B1468" s="466">
        <f t="shared" si="77"/>
        <v>137.69</v>
      </c>
      <c r="C1468" s="466">
        <f t="shared" si="77"/>
        <v>359.49</v>
      </c>
      <c r="D1468" s="466">
        <f t="shared" si="77"/>
        <v>287.49</v>
      </c>
      <c r="E1468" s="466">
        <f t="shared" si="77"/>
        <v>177.49</v>
      </c>
      <c r="F1468" s="466">
        <f t="shared" si="77"/>
        <v>69.989999999999995</v>
      </c>
      <c r="G1468" s="466">
        <f t="shared" si="75"/>
        <v>69.989999999999995</v>
      </c>
      <c r="H1468" s="466" t="str">
        <f t="shared" si="76"/>
        <v>Unlimited</v>
      </c>
    </row>
    <row r="1469" spans="1:8" x14ac:dyDescent="0.25">
      <c r="A1469" s="432">
        <v>1459</v>
      </c>
      <c r="B1469" s="466">
        <f t="shared" si="77"/>
        <v>137.78</v>
      </c>
      <c r="C1469" s="466">
        <f t="shared" si="77"/>
        <v>359.74</v>
      </c>
      <c r="D1469" s="466">
        <f t="shared" si="77"/>
        <v>287.74</v>
      </c>
      <c r="E1469" s="466">
        <f t="shared" si="77"/>
        <v>177.74</v>
      </c>
      <c r="F1469" s="466">
        <f t="shared" si="77"/>
        <v>69.989999999999995</v>
      </c>
      <c r="G1469" s="466">
        <f t="shared" si="75"/>
        <v>69.989999999999995</v>
      </c>
      <c r="H1469" s="466" t="str">
        <f t="shared" si="76"/>
        <v>Unlimited</v>
      </c>
    </row>
    <row r="1470" spans="1:8" x14ac:dyDescent="0.25">
      <c r="A1470" s="432">
        <v>1460</v>
      </c>
      <c r="B1470" s="466">
        <f t="shared" si="77"/>
        <v>137.87</v>
      </c>
      <c r="C1470" s="466">
        <f t="shared" si="77"/>
        <v>359.99</v>
      </c>
      <c r="D1470" s="466">
        <f t="shared" si="77"/>
        <v>287.99</v>
      </c>
      <c r="E1470" s="466">
        <f t="shared" si="77"/>
        <v>177.99</v>
      </c>
      <c r="F1470" s="466">
        <f t="shared" si="77"/>
        <v>69.989999999999995</v>
      </c>
      <c r="G1470" s="466">
        <f t="shared" si="75"/>
        <v>69.989999999999995</v>
      </c>
      <c r="H1470" s="466" t="str">
        <f t="shared" si="76"/>
        <v>Unlimited</v>
      </c>
    </row>
    <row r="1471" spans="1:8" x14ac:dyDescent="0.25">
      <c r="A1471" s="432">
        <v>1461</v>
      </c>
      <c r="B1471" s="466">
        <f t="shared" si="77"/>
        <v>137.96</v>
      </c>
      <c r="C1471" s="466">
        <f t="shared" si="77"/>
        <v>360.24</v>
      </c>
      <c r="D1471" s="466">
        <f t="shared" si="77"/>
        <v>288.24</v>
      </c>
      <c r="E1471" s="466">
        <f t="shared" si="77"/>
        <v>178.24</v>
      </c>
      <c r="F1471" s="466">
        <f t="shared" si="77"/>
        <v>69.989999999999995</v>
      </c>
      <c r="G1471" s="466">
        <f t="shared" si="75"/>
        <v>69.989999999999995</v>
      </c>
      <c r="H1471" s="466" t="str">
        <f t="shared" si="76"/>
        <v>Unlimited</v>
      </c>
    </row>
    <row r="1472" spans="1:8" x14ac:dyDescent="0.25">
      <c r="A1472" s="432">
        <v>1462</v>
      </c>
      <c r="B1472" s="466">
        <f t="shared" si="77"/>
        <v>138.05000000000001</v>
      </c>
      <c r="C1472" s="466">
        <f t="shared" si="77"/>
        <v>360.49</v>
      </c>
      <c r="D1472" s="466">
        <f t="shared" si="77"/>
        <v>288.49</v>
      </c>
      <c r="E1472" s="466">
        <f t="shared" si="77"/>
        <v>178.49</v>
      </c>
      <c r="F1472" s="466">
        <f t="shared" si="77"/>
        <v>69.989999999999995</v>
      </c>
      <c r="G1472" s="466">
        <f t="shared" si="75"/>
        <v>69.989999999999995</v>
      </c>
      <c r="H1472" s="466" t="str">
        <f t="shared" si="76"/>
        <v>Unlimited</v>
      </c>
    </row>
    <row r="1473" spans="1:8" x14ac:dyDescent="0.25">
      <c r="A1473" s="432">
        <v>1463</v>
      </c>
      <c r="B1473" s="466">
        <f t="shared" si="77"/>
        <v>138.13999999999999</v>
      </c>
      <c r="C1473" s="466">
        <f t="shared" si="77"/>
        <v>360.74</v>
      </c>
      <c r="D1473" s="466">
        <f t="shared" si="77"/>
        <v>288.74</v>
      </c>
      <c r="E1473" s="466">
        <f t="shared" si="77"/>
        <v>178.74</v>
      </c>
      <c r="F1473" s="466">
        <f t="shared" si="77"/>
        <v>69.989999999999995</v>
      </c>
      <c r="G1473" s="466">
        <f t="shared" si="75"/>
        <v>69.989999999999995</v>
      </c>
      <c r="H1473" s="466" t="str">
        <f t="shared" si="76"/>
        <v>Unlimited</v>
      </c>
    </row>
    <row r="1474" spans="1:8" x14ac:dyDescent="0.25">
      <c r="A1474" s="432">
        <v>1464</v>
      </c>
      <c r="B1474" s="466">
        <f t="shared" si="77"/>
        <v>138.22999999999999</v>
      </c>
      <c r="C1474" s="466">
        <f t="shared" si="77"/>
        <v>360.99</v>
      </c>
      <c r="D1474" s="466">
        <f t="shared" si="77"/>
        <v>288.99</v>
      </c>
      <c r="E1474" s="466">
        <f t="shared" si="77"/>
        <v>178.99</v>
      </c>
      <c r="F1474" s="466">
        <f t="shared" si="77"/>
        <v>69.989999999999995</v>
      </c>
      <c r="G1474" s="466">
        <f t="shared" si="75"/>
        <v>69.989999999999995</v>
      </c>
      <c r="H1474" s="466" t="str">
        <f t="shared" si="76"/>
        <v>Unlimited</v>
      </c>
    </row>
    <row r="1475" spans="1:8" x14ac:dyDescent="0.25">
      <c r="A1475" s="432">
        <v>1465</v>
      </c>
      <c r="B1475" s="466">
        <f t="shared" si="77"/>
        <v>138.32</v>
      </c>
      <c r="C1475" s="466">
        <f t="shared" si="77"/>
        <v>361.24</v>
      </c>
      <c r="D1475" s="466">
        <f t="shared" si="77"/>
        <v>289.24</v>
      </c>
      <c r="E1475" s="466">
        <f t="shared" si="77"/>
        <v>179.24</v>
      </c>
      <c r="F1475" s="466">
        <f t="shared" si="77"/>
        <v>69.989999999999995</v>
      </c>
      <c r="G1475" s="466">
        <f t="shared" si="75"/>
        <v>69.989999999999995</v>
      </c>
      <c r="H1475" s="466" t="str">
        <f t="shared" si="76"/>
        <v>Unlimited</v>
      </c>
    </row>
    <row r="1476" spans="1:8" x14ac:dyDescent="0.25">
      <c r="A1476" s="432">
        <v>1466</v>
      </c>
      <c r="B1476" s="466">
        <f t="shared" si="77"/>
        <v>138.41</v>
      </c>
      <c r="C1476" s="466">
        <f t="shared" si="77"/>
        <v>361.49</v>
      </c>
      <c r="D1476" s="466">
        <f t="shared" si="77"/>
        <v>289.49</v>
      </c>
      <c r="E1476" s="466">
        <f t="shared" si="77"/>
        <v>179.49</v>
      </c>
      <c r="F1476" s="466">
        <f t="shared" si="77"/>
        <v>69.989999999999995</v>
      </c>
      <c r="G1476" s="466">
        <f t="shared" si="75"/>
        <v>69.989999999999995</v>
      </c>
      <c r="H1476" s="466" t="str">
        <f t="shared" si="76"/>
        <v>Unlimited</v>
      </c>
    </row>
    <row r="1477" spans="1:8" x14ac:dyDescent="0.25">
      <c r="A1477" s="432">
        <v>1467</v>
      </c>
      <c r="B1477" s="466">
        <f t="shared" si="77"/>
        <v>138.5</v>
      </c>
      <c r="C1477" s="466">
        <f t="shared" si="77"/>
        <v>361.74</v>
      </c>
      <c r="D1477" s="466">
        <f t="shared" si="77"/>
        <v>289.74</v>
      </c>
      <c r="E1477" s="466">
        <f t="shared" si="77"/>
        <v>179.74</v>
      </c>
      <c r="F1477" s="466">
        <f t="shared" si="77"/>
        <v>69.989999999999995</v>
      </c>
      <c r="G1477" s="466">
        <f t="shared" si="75"/>
        <v>69.989999999999995</v>
      </c>
      <c r="H1477" s="466" t="str">
        <f t="shared" si="76"/>
        <v>Unlimited</v>
      </c>
    </row>
    <row r="1478" spans="1:8" x14ac:dyDescent="0.25">
      <c r="A1478" s="432">
        <v>1468</v>
      </c>
      <c r="B1478" s="466">
        <f t="shared" ref="B1478:F1510" si="78">ROUND(B$6+IF($A1478&gt;B$2,($A1478-B$2)*B$7,0),2)</f>
        <v>138.59</v>
      </c>
      <c r="C1478" s="466">
        <f t="shared" si="78"/>
        <v>361.99</v>
      </c>
      <c r="D1478" s="466">
        <f t="shared" si="78"/>
        <v>289.99</v>
      </c>
      <c r="E1478" s="466">
        <f t="shared" si="78"/>
        <v>179.99</v>
      </c>
      <c r="F1478" s="466">
        <f t="shared" si="78"/>
        <v>69.989999999999995</v>
      </c>
      <c r="G1478" s="466">
        <f t="shared" si="75"/>
        <v>69.989999999999995</v>
      </c>
      <c r="H1478" s="466" t="str">
        <f t="shared" si="76"/>
        <v>Unlimited</v>
      </c>
    </row>
    <row r="1479" spans="1:8" x14ac:dyDescent="0.25">
      <c r="A1479" s="432">
        <v>1469</v>
      </c>
      <c r="B1479" s="466">
        <f t="shared" si="78"/>
        <v>138.68</v>
      </c>
      <c r="C1479" s="466">
        <f t="shared" si="78"/>
        <v>362.24</v>
      </c>
      <c r="D1479" s="466">
        <f t="shared" si="78"/>
        <v>290.24</v>
      </c>
      <c r="E1479" s="466">
        <f t="shared" si="78"/>
        <v>180.24</v>
      </c>
      <c r="F1479" s="466">
        <f t="shared" si="78"/>
        <v>69.989999999999995</v>
      </c>
      <c r="G1479" s="466">
        <f t="shared" si="75"/>
        <v>69.989999999999995</v>
      </c>
      <c r="H1479" s="466" t="str">
        <f t="shared" si="76"/>
        <v>Unlimited</v>
      </c>
    </row>
    <row r="1480" spans="1:8" x14ac:dyDescent="0.25">
      <c r="A1480" s="432">
        <v>1470</v>
      </c>
      <c r="B1480" s="466">
        <f t="shared" si="78"/>
        <v>138.77000000000001</v>
      </c>
      <c r="C1480" s="466">
        <f t="shared" si="78"/>
        <v>362.49</v>
      </c>
      <c r="D1480" s="466">
        <f t="shared" si="78"/>
        <v>290.49</v>
      </c>
      <c r="E1480" s="466">
        <f t="shared" si="78"/>
        <v>180.49</v>
      </c>
      <c r="F1480" s="466">
        <f t="shared" si="78"/>
        <v>69.989999999999995</v>
      </c>
      <c r="G1480" s="466">
        <f t="shared" si="75"/>
        <v>69.989999999999995</v>
      </c>
      <c r="H1480" s="466" t="str">
        <f t="shared" si="76"/>
        <v>Unlimited</v>
      </c>
    </row>
    <row r="1481" spans="1:8" x14ac:dyDescent="0.25">
      <c r="A1481" s="432">
        <v>1471</v>
      </c>
      <c r="B1481" s="466">
        <f t="shared" si="78"/>
        <v>138.86000000000001</v>
      </c>
      <c r="C1481" s="466">
        <f t="shared" si="78"/>
        <v>362.74</v>
      </c>
      <c r="D1481" s="466">
        <f t="shared" si="78"/>
        <v>290.74</v>
      </c>
      <c r="E1481" s="466">
        <f t="shared" si="78"/>
        <v>180.74</v>
      </c>
      <c r="F1481" s="466">
        <f t="shared" si="78"/>
        <v>69.989999999999995</v>
      </c>
      <c r="G1481" s="466">
        <f t="shared" si="75"/>
        <v>69.989999999999995</v>
      </c>
      <c r="H1481" s="466" t="str">
        <f t="shared" si="76"/>
        <v>Unlimited</v>
      </c>
    </row>
    <row r="1482" spans="1:8" x14ac:dyDescent="0.25">
      <c r="A1482" s="432">
        <v>1472</v>
      </c>
      <c r="B1482" s="466">
        <f t="shared" si="78"/>
        <v>138.94999999999999</v>
      </c>
      <c r="C1482" s="466">
        <f t="shared" si="78"/>
        <v>362.99</v>
      </c>
      <c r="D1482" s="466">
        <f t="shared" si="78"/>
        <v>290.99</v>
      </c>
      <c r="E1482" s="466">
        <f t="shared" si="78"/>
        <v>180.99</v>
      </c>
      <c r="F1482" s="466">
        <f t="shared" si="78"/>
        <v>69.989999999999995</v>
      </c>
      <c r="G1482" s="466">
        <f t="shared" si="75"/>
        <v>69.989999999999995</v>
      </c>
      <c r="H1482" s="466" t="str">
        <f t="shared" si="76"/>
        <v>Unlimited</v>
      </c>
    </row>
    <row r="1483" spans="1:8" x14ac:dyDescent="0.25">
      <c r="A1483" s="432">
        <v>1473</v>
      </c>
      <c r="B1483" s="466">
        <f t="shared" si="78"/>
        <v>139.04</v>
      </c>
      <c r="C1483" s="466">
        <f t="shared" si="78"/>
        <v>363.24</v>
      </c>
      <c r="D1483" s="466">
        <f t="shared" si="78"/>
        <v>291.24</v>
      </c>
      <c r="E1483" s="466">
        <f t="shared" si="78"/>
        <v>181.24</v>
      </c>
      <c r="F1483" s="466">
        <f t="shared" si="78"/>
        <v>69.989999999999995</v>
      </c>
      <c r="G1483" s="466">
        <f t="shared" si="75"/>
        <v>69.989999999999995</v>
      </c>
      <c r="H1483" s="466" t="str">
        <f t="shared" si="76"/>
        <v>Unlimited</v>
      </c>
    </row>
    <row r="1484" spans="1:8" x14ac:dyDescent="0.25">
      <c r="A1484" s="432">
        <v>1474</v>
      </c>
      <c r="B1484" s="466">
        <f t="shared" si="78"/>
        <v>139.13</v>
      </c>
      <c r="C1484" s="466">
        <f t="shared" si="78"/>
        <v>363.49</v>
      </c>
      <c r="D1484" s="466">
        <f t="shared" si="78"/>
        <v>291.49</v>
      </c>
      <c r="E1484" s="466">
        <f t="shared" si="78"/>
        <v>181.49</v>
      </c>
      <c r="F1484" s="466">
        <f t="shared" si="78"/>
        <v>69.989999999999995</v>
      </c>
      <c r="G1484" s="466">
        <f t="shared" ref="G1484:G1510" si="79">MIN(B1484:F1484)</f>
        <v>69.989999999999995</v>
      </c>
      <c r="H1484" s="466" t="str">
        <f t="shared" ref="H1484:H1510" si="80">IF(G1484=F1484,"Unlimited",IF(G1484=E1484,"Pooled 900",IF(G1484=D1484,"Pooled 400",IF(G1484=C1484,"Pooled 100",IF(G1484=B1484,"Metered","")))))</f>
        <v>Unlimited</v>
      </c>
    </row>
    <row r="1485" spans="1:8" x14ac:dyDescent="0.25">
      <c r="A1485" s="432">
        <v>1475</v>
      </c>
      <c r="B1485" s="466">
        <f t="shared" si="78"/>
        <v>139.22</v>
      </c>
      <c r="C1485" s="466">
        <f t="shared" si="78"/>
        <v>363.74</v>
      </c>
      <c r="D1485" s="466">
        <f t="shared" si="78"/>
        <v>291.74</v>
      </c>
      <c r="E1485" s="466">
        <f t="shared" si="78"/>
        <v>181.74</v>
      </c>
      <c r="F1485" s="466">
        <f t="shared" si="78"/>
        <v>69.989999999999995</v>
      </c>
      <c r="G1485" s="466">
        <f t="shared" si="79"/>
        <v>69.989999999999995</v>
      </c>
      <c r="H1485" s="466" t="str">
        <f t="shared" si="80"/>
        <v>Unlimited</v>
      </c>
    </row>
    <row r="1486" spans="1:8" x14ac:dyDescent="0.25">
      <c r="A1486" s="432">
        <v>1476</v>
      </c>
      <c r="B1486" s="466">
        <f t="shared" si="78"/>
        <v>139.31</v>
      </c>
      <c r="C1486" s="466">
        <f t="shared" si="78"/>
        <v>363.99</v>
      </c>
      <c r="D1486" s="466">
        <f t="shared" si="78"/>
        <v>291.99</v>
      </c>
      <c r="E1486" s="466">
        <f t="shared" si="78"/>
        <v>181.99</v>
      </c>
      <c r="F1486" s="466">
        <f t="shared" si="78"/>
        <v>69.989999999999995</v>
      </c>
      <c r="G1486" s="466">
        <f t="shared" si="79"/>
        <v>69.989999999999995</v>
      </c>
      <c r="H1486" s="466" t="str">
        <f t="shared" si="80"/>
        <v>Unlimited</v>
      </c>
    </row>
    <row r="1487" spans="1:8" x14ac:dyDescent="0.25">
      <c r="A1487" s="432">
        <v>1477</v>
      </c>
      <c r="B1487" s="466">
        <f t="shared" si="78"/>
        <v>139.4</v>
      </c>
      <c r="C1487" s="466">
        <f t="shared" si="78"/>
        <v>364.24</v>
      </c>
      <c r="D1487" s="466">
        <f t="shared" si="78"/>
        <v>292.24</v>
      </c>
      <c r="E1487" s="466">
        <f t="shared" si="78"/>
        <v>182.24</v>
      </c>
      <c r="F1487" s="466">
        <f t="shared" si="78"/>
        <v>69.989999999999995</v>
      </c>
      <c r="G1487" s="466">
        <f t="shared" si="79"/>
        <v>69.989999999999995</v>
      </c>
      <c r="H1487" s="466" t="str">
        <f t="shared" si="80"/>
        <v>Unlimited</v>
      </c>
    </row>
    <row r="1488" spans="1:8" x14ac:dyDescent="0.25">
      <c r="A1488" s="432">
        <v>1478</v>
      </c>
      <c r="B1488" s="466">
        <f t="shared" si="78"/>
        <v>139.49</v>
      </c>
      <c r="C1488" s="466">
        <f t="shared" si="78"/>
        <v>364.49</v>
      </c>
      <c r="D1488" s="466">
        <f t="shared" si="78"/>
        <v>292.49</v>
      </c>
      <c r="E1488" s="466">
        <f t="shared" si="78"/>
        <v>182.49</v>
      </c>
      <c r="F1488" s="466">
        <f t="shared" si="78"/>
        <v>69.989999999999995</v>
      </c>
      <c r="G1488" s="466">
        <f t="shared" si="79"/>
        <v>69.989999999999995</v>
      </c>
      <c r="H1488" s="466" t="str">
        <f t="shared" si="80"/>
        <v>Unlimited</v>
      </c>
    </row>
    <row r="1489" spans="1:8" x14ac:dyDescent="0.25">
      <c r="A1489" s="432">
        <v>1479</v>
      </c>
      <c r="B1489" s="466">
        <f t="shared" si="78"/>
        <v>139.58000000000001</v>
      </c>
      <c r="C1489" s="466">
        <f t="shared" si="78"/>
        <v>364.74</v>
      </c>
      <c r="D1489" s="466">
        <f t="shared" si="78"/>
        <v>292.74</v>
      </c>
      <c r="E1489" s="466">
        <f t="shared" si="78"/>
        <v>182.74</v>
      </c>
      <c r="F1489" s="466">
        <f t="shared" si="78"/>
        <v>69.989999999999995</v>
      </c>
      <c r="G1489" s="466">
        <f t="shared" si="79"/>
        <v>69.989999999999995</v>
      </c>
      <c r="H1489" s="466" t="str">
        <f t="shared" si="80"/>
        <v>Unlimited</v>
      </c>
    </row>
    <row r="1490" spans="1:8" x14ac:dyDescent="0.25">
      <c r="A1490" s="432">
        <v>1480</v>
      </c>
      <c r="B1490" s="466">
        <f t="shared" si="78"/>
        <v>139.66999999999999</v>
      </c>
      <c r="C1490" s="466">
        <f t="shared" si="78"/>
        <v>364.99</v>
      </c>
      <c r="D1490" s="466">
        <f t="shared" si="78"/>
        <v>292.99</v>
      </c>
      <c r="E1490" s="466">
        <f t="shared" si="78"/>
        <v>182.99</v>
      </c>
      <c r="F1490" s="466">
        <f t="shared" si="78"/>
        <v>69.989999999999995</v>
      </c>
      <c r="G1490" s="466">
        <f t="shared" si="79"/>
        <v>69.989999999999995</v>
      </c>
      <c r="H1490" s="466" t="str">
        <f t="shared" si="80"/>
        <v>Unlimited</v>
      </c>
    </row>
    <row r="1491" spans="1:8" x14ac:dyDescent="0.25">
      <c r="A1491" s="432">
        <v>1481</v>
      </c>
      <c r="B1491" s="466">
        <f t="shared" si="78"/>
        <v>139.76</v>
      </c>
      <c r="C1491" s="466">
        <f t="shared" si="78"/>
        <v>365.24</v>
      </c>
      <c r="D1491" s="466">
        <f t="shared" si="78"/>
        <v>293.24</v>
      </c>
      <c r="E1491" s="466">
        <f t="shared" si="78"/>
        <v>183.24</v>
      </c>
      <c r="F1491" s="466">
        <f t="shared" si="78"/>
        <v>69.989999999999995</v>
      </c>
      <c r="G1491" s="466">
        <f t="shared" si="79"/>
        <v>69.989999999999995</v>
      </c>
      <c r="H1491" s="466" t="str">
        <f t="shared" si="80"/>
        <v>Unlimited</v>
      </c>
    </row>
    <row r="1492" spans="1:8" x14ac:dyDescent="0.25">
      <c r="A1492" s="432">
        <v>1482</v>
      </c>
      <c r="B1492" s="466">
        <f t="shared" si="78"/>
        <v>139.85</v>
      </c>
      <c r="C1492" s="466">
        <f t="shared" si="78"/>
        <v>365.49</v>
      </c>
      <c r="D1492" s="466">
        <f t="shared" si="78"/>
        <v>293.49</v>
      </c>
      <c r="E1492" s="466">
        <f t="shared" si="78"/>
        <v>183.49</v>
      </c>
      <c r="F1492" s="466">
        <f t="shared" si="78"/>
        <v>69.989999999999995</v>
      </c>
      <c r="G1492" s="466">
        <f t="shared" si="79"/>
        <v>69.989999999999995</v>
      </c>
      <c r="H1492" s="466" t="str">
        <f t="shared" si="80"/>
        <v>Unlimited</v>
      </c>
    </row>
    <row r="1493" spans="1:8" x14ac:dyDescent="0.25">
      <c r="A1493" s="432">
        <v>1483</v>
      </c>
      <c r="B1493" s="466">
        <f t="shared" si="78"/>
        <v>139.94</v>
      </c>
      <c r="C1493" s="466">
        <f t="shared" si="78"/>
        <v>365.74</v>
      </c>
      <c r="D1493" s="466">
        <f t="shared" si="78"/>
        <v>293.74</v>
      </c>
      <c r="E1493" s="466">
        <f t="shared" si="78"/>
        <v>183.74</v>
      </c>
      <c r="F1493" s="466">
        <f t="shared" si="78"/>
        <v>69.989999999999995</v>
      </c>
      <c r="G1493" s="466">
        <f t="shared" si="79"/>
        <v>69.989999999999995</v>
      </c>
      <c r="H1493" s="466" t="str">
        <f t="shared" si="80"/>
        <v>Unlimited</v>
      </c>
    </row>
    <row r="1494" spans="1:8" x14ac:dyDescent="0.25">
      <c r="A1494" s="432">
        <v>1484</v>
      </c>
      <c r="B1494" s="466">
        <f t="shared" si="78"/>
        <v>140.03</v>
      </c>
      <c r="C1494" s="466">
        <f t="shared" si="78"/>
        <v>365.99</v>
      </c>
      <c r="D1494" s="466">
        <f t="shared" si="78"/>
        <v>293.99</v>
      </c>
      <c r="E1494" s="466">
        <f t="shared" si="78"/>
        <v>183.99</v>
      </c>
      <c r="F1494" s="466">
        <f t="shared" si="78"/>
        <v>69.989999999999995</v>
      </c>
      <c r="G1494" s="466">
        <f t="shared" si="79"/>
        <v>69.989999999999995</v>
      </c>
      <c r="H1494" s="466" t="str">
        <f t="shared" si="80"/>
        <v>Unlimited</v>
      </c>
    </row>
    <row r="1495" spans="1:8" x14ac:dyDescent="0.25">
      <c r="A1495" s="432">
        <v>1485</v>
      </c>
      <c r="B1495" s="466">
        <f t="shared" si="78"/>
        <v>140.12</v>
      </c>
      <c r="C1495" s="466">
        <f t="shared" si="78"/>
        <v>366.24</v>
      </c>
      <c r="D1495" s="466">
        <f t="shared" si="78"/>
        <v>294.24</v>
      </c>
      <c r="E1495" s="466">
        <f t="shared" si="78"/>
        <v>184.24</v>
      </c>
      <c r="F1495" s="466">
        <f t="shared" si="78"/>
        <v>69.989999999999995</v>
      </c>
      <c r="G1495" s="466">
        <f t="shared" si="79"/>
        <v>69.989999999999995</v>
      </c>
      <c r="H1495" s="466" t="str">
        <f t="shared" si="80"/>
        <v>Unlimited</v>
      </c>
    </row>
    <row r="1496" spans="1:8" x14ac:dyDescent="0.25">
      <c r="A1496" s="432">
        <v>1486</v>
      </c>
      <c r="B1496" s="466">
        <f t="shared" si="78"/>
        <v>140.21</v>
      </c>
      <c r="C1496" s="466">
        <f t="shared" si="78"/>
        <v>366.49</v>
      </c>
      <c r="D1496" s="466">
        <f t="shared" si="78"/>
        <v>294.49</v>
      </c>
      <c r="E1496" s="466">
        <f t="shared" si="78"/>
        <v>184.49</v>
      </c>
      <c r="F1496" s="466">
        <f t="shared" si="78"/>
        <v>69.989999999999995</v>
      </c>
      <c r="G1496" s="466">
        <f t="shared" si="79"/>
        <v>69.989999999999995</v>
      </c>
      <c r="H1496" s="466" t="str">
        <f t="shared" si="80"/>
        <v>Unlimited</v>
      </c>
    </row>
    <row r="1497" spans="1:8" x14ac:dyDescent="0.25">
      <c r="A1497" s="432">
        <v>1487</v>
      </c>
      <c r="B1497" s="466">
        <f t="shared" si="78"/>
        <v>140.30000000000001</v>
      </c>
      <c r="C1497" s="466">
        <f t="shared" si="78"/>
        <v>366.74</v>
      </c>
      <c r="D1497" s="466">
        <f t="shared" si="78"/>
        <v>294.74</v>
      </c>
      <c r="E1497" s="466">
        <f t="shared" si="78"/>
        <v>184.74</v>
      </c>
      <c r="F1497" s="466">
        <f t="shared" si="78"/>
        <v>69.989999999999995</v>
      </c>
      <c r="G1497" s="466">
        <f t="shared" si="79"/>
        <v>69.989999999999995</v>
      </c>
      <c r="H1497" s="466" t="str">
        <f t="shared" si="80"/>
        <v>Unlimited</v>
      </c>
    </row>
    <row r="1498" spans="1:8" x14ac:dyDescent="0.25">
      <c r="A1498" s="432">
        <v>1488</v>
      </c>
      <c r="B1498" s="466">
        <f t="shared" si="78"/>
        <v>140.38999999999999</v>
      </c>
      <c r="C1498" s="466">
        <f t="shared" si="78"/>
        <v>366.99</v>
      </c>
      <c r="D1498" s="466">
        <f t="shared" si="78"/>
        <v>294.99</v>
      </c>
      <c r="E1498" s="466">
        <f t="shared" si="78"/>
        <v>184.99</v>
      </c>
      <c r="F1498" s="466">
        <f t="shared" si="78"/>
        <v>69.989999999999995</v>
      </c>
      <c r="G1498" s="466">
        <f t="shared" si="79"/>
        <v>69.989999999999995</v>
      </c>
      <c r="H1498" s="466" t="str">
        <f t="shared" si="80"/>
        <v>Unlimited</v>
      </c>
    </row>
    <row r="1499" spans="1:8" x14ac:dyDescent="0.25">
      <c r="A1499" s="432">
        <v>1489</v>
      </c>
      <c r="B1499" s="466">
        <f t="shared" si="78"/>
        <v>140.47999999999999</v>
      </c>
      <c r="C1499" s="466">
        <f t="shared" si="78"/>
        <v>367.24</v>
      </c>
      <c r="D1499" s="466">
        <f t="shared" si="78"/>
        <v>295.24</v>
      </c>
      <c r="E1499" s="466">
        <f t="shared" si="78"/>
        <v>185.24</v>
      </c>
      <c r="F1499" s="466">
        <f t="shared" si="78"/>
        <v>69.989999999999995</v>
      </c>
      <c r="G1499" s="466">
        <f t="shared" si="79"/>
        <v>69.989999999999995</v>
      </c>
      <c r="H1499" s="466" t="str">
        <f t="shared" si="80"/>
        <v>Unlimited</v>
      </c>
    </row>
    <row r="1500" spans="1:8" x14ac:dyDescent="0.25">
      <c r="A1500" s="432">
        <v>1490</v>
      </c>
      <c r="B1500" s="466">
        <f t="shared" si="78"/>
        <v>140.57</v>
      </c>
      <c r="C1500" s="466">
        <f t="shared" si="78"/>
        <v>367.49</v>
      </c>
      <c r="D1500" s="466">
        <f t="shared" si="78"/>
        <v>295.49</v>
      </c>
      <c r="E1500" s="466">
        <f t="shared" si="78"/>
        <v>185.49</v>
      </c>
      <c r="F1500" s="466">
        <f t="shared" si="78"/>
        <v>69.989999999999995</v>
      </c>
      <c r="G1500" s="466">
        <f t="shared" si="79"/>
        <v>69.989999999999995</v>
      </c>
      <c r="H1500" s="466" t="str">
        <f t="shared" si="80"/>
        <v>Unlimited</v>
      </c>
    </row>
    <row r="1501" spans="1:8" x14ac:dyDescent="0.25">
      <c r="A1501" s="432">
        <v>1491</v>
      </c>
      <c r="B1501" s="466">
        <f t="shared" si="78"/>
        <v>140.66</v>
      </c>
      <c r="C1501" s="466">
        <f t="shared" si="78"/>
        <v>367.74</v>
      </c>
      <c r="D1501" s="466">
        <f t="shared" si="78"/>
        <v>295.74</v>
      </c>
      <c r="E1501" s="466">
        <f t="shared" si="78"/>
        <v>185.74</v>
      </c>
      <c r="F1501" s="466">
        <f t="shared" si="78"/>
        <v>69.989999999999995</v>
      </c>
      <c r="G1501" s="466">
        <f t="shared" si="79"/>
        <v>69.989999999999995</v>
      </c>
      <c r="H1501" s="466" t="str">
        <f t="shared" si="80"/>
        <v>Unlimited</v>
      </c>
    </row>
    <row r="1502" spans="1:8" x14ac:dyDescent="0.25">
      <c r="A1502" s="432">
        <v>1492</v>
      </c>
      <c r="B1502" s="466">
        <f t="shared" si="78"/>
        <v>140.75</v>
      </c>
      <c r="C1502" s="466">
        <f t="shared" si="78"/>
        <v>367.99</v>
      </c>
      <c r="D1502" s="466">
        <f t="shared" si="78"/>
        <v>295.99</v>
      </c>
      <c r="E1502" s="466">
        <f t="shared" si="78"/>
        <v>185.99</v>
      </c>
      <c r="F1502" s="466">
        <f t="shared" si="78"/>
        <v>69.989999999999995</v>
      </c>
      <c r="G1502" s="466">
        <f t="shared" si="79"/>
        <v>69.989999999999995</v>
      </c>
      <c r="H1502" s="466" t="str">
        <f t="shared" si="80"/>
        <v>Unlimited</v>
      </c>
    </row>
    <row r="1503" spans="1:8" x14ac:dyDescent="0.25">
      <c r="A1503" s="432">
        <v>1493</v>
      </c>
      <c r="B1503" s="466">
        <f t="shared" si="78"/>
        <v>140.84</v>
      </c>
      <c r="C1503" s="466">
        <f t="shared" si="78"/>
        <v>368.24</v>
      </c>
      <c r="D1503" s="466">
        <f t="shared" si="78"/>
        <v>296.24</v>
      </c>
      <c r="E1503" s="466">
        <f t="shared" si="78"/>
        <v>186.24</v>
      </c>
      <c r="F1503" s="466">
        <f t="shared" si="78"/>
        <v>69.989999999999995</v>
      </c>
      <c r="G1503" s="466">
        <f t="shared" si="79"/>
        <v>69.989999999999995</v>
      </c>
      <c r="H1503" s="466" t="str">
        <f t="shared" si="80"/>
        <v>Unlimited</v>
      </c>
    </row>
    <row r="1504" spans="1:8" x14ac:dyDescent="0.25">
      <c r="A1504" s="432">
        <v>1494</v>
      </c>
      <c r="B1504" s="466">
        <f t="shared" si="78"/>
        <v>140.93</v>
      </c>
      <c r="C1504" s="466">
        <f t="shared" si="78"/>
        <v>368.49</v>
      </c>
      <c r="D1504" s="466">
        <f t="shared" si="78"/>
        <v>296.49</v>
      </c>
      <c r="E1504" s="466">
        <f t="shared" si="78"/>
        <v>186.49</v>
      </c>
      <c r="F1504" s="466">
        <f t="shared" si="78"/>
        <v>69.989999999999995</v>
      </c>
      <c r="G1504" s="466">
        <f t="shared" si="79"/>
        <v>69.989999999999995</v>
      </c>
      <c r="H1504" s="466" t="str">
        <f t="shared" si="80"/>
        <v>Unlimited</v>
      </c>
    </row>
    <row r="1505" spans="1:8" x14ac:dyDescent="0.25">
      <c r="A1505" s="432">
        <v>1495</v>
      </c>
      <c r="B1505" s="466">
        <f t="shared" si="78"/>
        <v>141.02000000000001</v>
      </c>
      <c r="C1505" s="466">
        <f t="shared" si="78"/>
        <v>368.74</v>
      </c>
      <c r="D1505" s="466">
        <f t="shared" si="78"/>
        <v>296.74</v>
      </c>
      <c r="E1505" s="466">
        <f t="shared" si="78"/>
        <v>186.74</v>
      </c>
      <c r="F1505" s="466">
        <f t="shared" si="78"/>
        <v>69.989999999999995</v>
      </c>
      <c r="G1505" s="466">
        <f t="shared" si="79"/>
        <v>69.989999999999995</v>
      </c>
      <c r="H1505" s="466" t="str">
        <f t="shared" si="80"/>
        <v>Unlimited</v>
      </c>
    </row>
    <row r="1506" spans="1:8" x14ac:dyDescent="0.25">
      <c r="A1506" s="432">
        <v>1496</v>
      </c>
      <c r="B1506" s="466">
        <f t="shared" si="78"/>
        <v>141.11000000000001</v>
      </c>
      <c r="C1506" s="466">
        <f t="shared" si="78"/>
        <v>368.99</v>
      </c>
      <c r="D1506" s="466">
        <f t="shared" si="78"/>
        <v>296.99</v>
      </c>
      <c r="E1506" s="466">
        <f t="shared" si="78"/>
        <v>186.99</v>
      </c>
      <c r="F1506" s="466">
        <f t="shared" si="78"/>
        <v>69.989999999999995</v>
      </c>
      <c r="G1506" s="466">
        <f t="shared" si="79"/>
        <v>69.989999999999995</v>
      </c>
      <c r="H1506" s="466" t="str">
        <f t="shared" si="80"/>
        <v>Unlimited</v>
      </c>
    </row>
    <row r="1507" spans="1:8" x14ac:dyDescent="0.25">
      <c r="A1507" s="432">
        <v>1497</v>
      </c>
      <c r="B1507" s="466">
        <f t="shared" si="78"/>
        <v>141.19999999999999</v>
      </c>
      <c r="C1507" s="466">
        <f t="shared" si="78"/>
        <v>369.24</v>
      </c>
      <c r="D1507" s="466">
        <f t="shared" si="78"/>
        <v>297.24</v>
      </c>
      <c r="E1507" s="466">
        <f t="shared" si="78"/>
        <v>187.24</v>
      </c>
      <c r="F1507" s="466">
        <f t="shared" si="78"/>
        <v>69.989999999999995</v>
      </c>
      <c r="G1507" s="466">
        <f t="shared" si="79"/>
        <v>69.989999999999995</v>
      </c>
      <c r="H1507" s="466" t="str">
        <f t="shared" si="80"/>
        <v>Unlimited</v>
      </c>
    </row>
    <row r="1508" spans="1:8" x14ac:dyDescent="0.25">
      <c r="A1508" s="432">
        <v>1498</v>
      </c>
      <c r="B1508" s="466">
        <f t="shared" si="78"/>
        <v>141.29</v>
      </c>
      <c r="C1508" s="466">
        <f t="shared" si="78"/>
        <v>369.49</v>
      </c>
      <c r="D1508" s="466">
        <f t="shared" si="78"/>
        <v>297.49</v>
      </c>
      <c r="E1508" s="466">
        <f t="shared" si="78"/>
        <v>187.49</v>
      </c>
      <c r="F1508" s="466">
        <f t="shared" si="78"/>
        <v>69.989999999999995</v>
      </c>
      <c r="G1508" s="466">
        <f t="shared" si="79"/>
        <v>69.989999999999995</v>
      </c>
      <c r="H1508" s="466" t="str">
        <f t="shared" si="80"/>
        <v>Unlimited</v>
      </c>
    </row>
    <row r="1509" spans="1:8" x14ac:dyDescent="0.25">
      <c r="A1509" s="432">
        <v>1499</v>
      </c>
      <c r="B1509" s="466">
        <f t="shared" si="78"/>
        <v>141.38</v>
      </c>
      <c r="C1509" s="466">
        <f t="shared" si="78"/>
        <v>369.74</v>
      </c>
      <c r="D1509" s="466">
        <f t="shared" si="78"/>
        <v>297.74</v>
      </c>
      <c r="E1509" s="466">
        <f t="shared" si="78"/>
        <v>187.74</v>
      </c>
      <c r="F1509" s="466">
        <f t="shared" si="78"/>
        <v>69.989999999999995</v>
      </c>
      <c r="G1509" s="466">
        <f t="shared" si="79"/>
        <v>69.989999999999995</v>
      </c>
      <c r="H1509" s="466" t="str">
        <f t="shared" si="80"/>
        <v>Unlimited</v>
      </c>
    </row>
    <row r="1510" spans="1:8" x14ac:dyDescent="0.25">
      <c r="A1510" s="432">
        <v>1500</v>
      </c>
      <c r="B1510" s="466">
        <f t="shared" si="78"/>
        <v>141.47</v>
      </c>
      <c r="C1510" s="466">
        <f t="shared" si="78"/>
        <v>369.99</v>
      </c>
      <c r="D1510" s="466">
        <f t="shared" si="78"/>
        <v>297.99</v>
      </c>
      <c r="E1510" s="466">
        <f t="shared" si="78"/>
        <v>187.99</v>
      </c>
      <c r="F1510" s="466">
        <f t="shared" si="78"/>
        <v>69.989999999999995</v>
      </c>
      <c r="G1510" s="466">
        <f t="shared" si="79"/>
        <v>69.989999999999995</v>
      </c>
      <c r="H1510" s="466" t="str">
        <f t="shared" si="80"/>
        <v>Unlimited</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3007"/>
  <sheetViews>
    <sheetView workbookViewId="0">
      <pane ySplit="4" topLeftCell="A5" activePane="bottomLeft" state="frozen"/>
      <selection activeCell="H13" sqref="H13"/>
      <selection pane="bottomLeft" activeCell="H13" sqref="H13"/>
    </sheetView>
  </sheetViews>
  <sheetFormatPr defaultColWidth="9.140625" defaultRowHeight="15" x14ac:dyDescent="0.25"/>
  <cols>
    <col min="1" max="1" width="17.28515625" style="432" bestFit="1" customWidth="1"/>
    <col min="2" max="5" width="11.7109375" style="432" customWidth="1"/>
    <col min="6" max="16384" width="9.140625" style="432"/>
  </cols>
  <sheetData>
    <row r="1" spans="1:5" x14ac:dyDescent="0.25">
      <c r="A1" s="1" t="s">
        <v>268</v>
      </c>
    </row>
    <row r="2" spans="1:5" x14ac:dyDescent="0.25">
      <c r="A2" s="1">
        <v>3000</v>
      </c>
      <c r="B2" s="432" t="s">
        <v>279</v>
      </c>
    </row>
    <row r="3" spans="1:5" x14ac:dyDescent="0.25">
      <c r="A3" s="1"/>
    </row>
    <row r="4" spans="1:5" x14ac:dyDescent="0.25">
      <c r="A4" s="1" t="s">
        <v>12</v>
      </c>
      <c r="B4" s="1" t="s">
        <v>6</v>
      </c>
      <c r="C4" s="1" t="s">
        <v>13</v>
      </c>
      <c r="D4" s="1" t="s">
        <v>7</v>
      </c>
      <c r="E4" s="1" t="s">
        <v>267</v>
      </c>
    </row>
    <row r="5" spans="1:5" x14ac:dyDescent="0.25">
      <c r="B5" s="475">
        <v>0</v>
      </c>
      <c r="C5" s="475">
        <v>0</v>
      </c>
      <c r="D5" s="475">
        <v>0</v>
      </c>
      <c r="E5" s="475">
        <v>0</v>
      </c>
    </row>
    <row r="6" spans="1:5" x14ac:dyDescent="0.25">
      <c r="A6" s="432">
        <v>0</v>
      </c>
      <c r="B6" s="475">
        <v>0</v>
      </c>
      <c r="C6" s="475">
        <v>0</v>
      </c>
      <c r="D6" s="475">
        <v>0</v>
      </c>
      <c r="E6" s="475">
        <v>0</v>
      </c>
    </row>
    <row r="7" spans="1:5" x14ac:dyDescent="0.25">
      <c r="A7" s="432">
        <v>1</v>
      </c>
      <c r="B7" s="475">
        <v>0</v>
      </c>
      <c r="C7" s="475">
        <v>0</v>
      </c>
      <c r="D7" s="475">
        <v>0</v>
      </c>
      <c r="E7" s="475">
        <v>0</v>
      </c>
    </row>
    <row r="8" spans="1:5" x14ac:dyDescent="0.25">
      <c r="A8" s="432">
        <v>2</v>
      </c>
      <c r="B8" s="475">
        <v>0</v>
      </c>
      <c r="C8" s="475">
        <v>0</v>
      </c>
      <c r="D8" s="475">
        <v>0</v>
      </c>
      <c r="E8" s="475">
        <v>0</v>
      </c>
    </row>
    <row r="9" spans="1:5" x14ac:dyDescent="0.25">
      <c r="A9" s="432">
        <v>3</v>
      </c>
      <c r="B9" s="475">
        <v>0</v>
      </c>
      <c r="C9" s="475">
        <v>0</v>
      </c>
      <c r="D9" s="475">
        <v>0</v>
      </c>
      <c r="E9" s="475">
        <v>0</v>
      </c>
    </row>
    <row r="10" spans="1:5" x14ac:dyDescent="0.25">
      <c r="A10" s="432">
        <v>4</v>
      </c>
      <c r="B10" s="475">
        <v>0</v>
      </c>
      <c r="C10" s="475">
        <v>0</v>
      </c>
      <c r="D10" s="475">
        <v>0</v>
      </c>
      <c r="E10" s="475">
        <v>0</v>
      </c>
    </row>
    <row r="11" spans="1:5" x14ac:dyDescent="0.25">
      <c r="A11" s="432">
        <v>5</v>
      </c>
      <c r="B11" s="475">
        <v>0</v>
      </c>
      <c r="C11" s="475">
        <v>0</v>
      </c>
      <c r="D11" s="475">
        <v>0</v>
      </c>
      <c r="E11" s="475">
        <v>0</v>
      </c>
    </row>
    <row r="12" spans="1:5" x14ac:dyDescent="0.25">
      <c r="A12" s="432">
        <v>6</v>
      </c>
      <c r="B12" s="475">
        <v>0</v>
      </c>
      <c r="C12" s="475">
        <v>0</v>
      </c>
      <c r="D12" s="475">
        <v>0</v>
      </c>
      <c r="E12" s="475">
        <v>0</v>
      </c>
    </row>
    <row r="13" spans="1:5" x14ac:dyDescent="0.25">
      <c r="A13" s="432">
        <v>7</v>
      </c>
      <c r="B13" s="475">
        <v>0</v>
      </c>
      <c r="C13" s="475">
        <v>0</v>
      </c>
      <c r="D13" s="475">
        <v>0</v>
      </c>
      <c r="E13" s="475">
        <v>0</v>
      </c>
    </row>
    <row r="14" spans="1:5" x14ac:dyDescent="0.25">
      <c r="A14" s="432">
        <v>8</v>
      </c>
      <c r="B14" s="475">
        <v>0</v>
      </c>
      <c r="C14" s="475">
        <v>0</v>
      </c>
      <c r="D14" s="475">
        <v>0</v>
      </c>
      <c r="E14" s="475">
        <v>0</v>
      </c>
    </row>
    <row r="15" spans="1:5" x14ac:dyDescent="0.25">
      <c r="A15" s="432">
        <v>9</v>
      </c>
      <c r="B15" s="475">
        <v>0</v>
      </c>
      <c r="C15" s="475">
        <v>0</v>
      </c>
      <c r="D15" s="475">
        <v>0</v>
      </c>
      <c r="E15" s="475">
        <v>0</v>
      </c>
    </row>
    <row r="16" spans="1:5" x14ac:dyDescent="0.25">
      <c r="A16" s="432">
        <v>10</v>
      </c>
      <c r="B16" s="475">
        <v>0</v>
      </c>
      <c r="C16" s="475">
        <v>0</v>
      </c>
      <c r="D16" s="475">
        <v>0</v>
      </c>
      <c r="E16" s="475">
        <v>0</v>
      </c>
    </row>
    <row r="17" spans="1:5" x14ac:dyDescent="0.25">
      <c r="A17" s="432">
        <v>11</v>
      </c>
      <c r="B17" s="475">
        <v>0</v>
      </c>
      <c r="C17" s="475">
        <v>0</v>
      </c>
      <c r="D17" s="475">
        <v>0</v>
      </c>
      <c r="E17" s="475">
        <v>0</v>
      </c>
    </row>
    <row r="18" spans="1:5" x14ac:dyDescent="0.25">
      <c r="A18" s="432">
        <v>12</v>
      </c>
      <c r="B18" s="475">
        <v>0</v>
      </c>
      <c r="C18" s="475">
        <v>0</v>
      </c>
      <c r="D18" s="475">
        <v>0</v>
      </c>
      <c r="E18" s="475">
        <v>0</v>
      </c>
    </row>
    <row r="19" spans="1:5" x14ac:dyDescent="0.25">
      <c r="A19" s="432">
        <v>13</v>
      </c>
      <c r="B19" s="475">
        <v>0</v>
      </c>
      <c r="C19" s="475">
        <v>0</v>
      </c>
      <c r="D19" s="475">
        <v>0</v>
      </c>
      <c r="E19" s="475">
        <v>0</v>
      </c>
    </row>
    <row r="20" spans="1:5" x14ac:dyDescent="0.25">
      <c r="A20" s="432">
        <v>14</v>
      </c>
      <c r="B20" s="475">
        <v>0</v>
      </c>
      <c r="C20" s="475">
        <v>0</v>
      </c>
      <c r="D20" s="475">
        <v>0</v>
      </c>
      <c r="E20" s="475">
        <v>0</v>
      </c>
    </row>
    <row r="21" spans="1:5" x14ac:dyDescent="0.25">
      <c r="A21" s="432">
        <v>15</v>
      </c>
      <c r="B21" s="475">
        <v>0</v>
      </c>
      <c r="C21" s="475">
        <v>0</v>
      </c>
      <c r="D21" s="475">
        <v>0</v>
      </c>
      <c r="E21" s="475">
        <v>0</v>
      </c>
    </row>
    <row r="22" spans="1:5" x14ac:dyDescent="0.25">
      <c r="A22" s="432">
        <v>16</v>
      </c>
      <c r="B22" s="475">
        <v>0</v>
      </c>
      <c r="C22" s="475">
        <v>0</v>
      </c>
      <c r="D22" s="475">
        <v>0</v>
      </c>
      <c r="E22" s="475">
        <v>0</v>
      </c>
    </row>
    <row r="23" spans="1:5" x14ac:dyDescent="0.25">
      <c r="A23" s="432">
        <v>17</v>
      </c>
      <c r="B23" s="475">
        <v>0</v>
      </c>
      <c r="C23" s="475">
        <v>0</v>
      </c>
      <c r="D23" s="475">
        <v>0</v>
      </c>
      <c r="E23" s="475">
        <v>0</v>
      </c>
    </row>
    <row r="24" spans="1:5" x14ac:dyDescent="0.25">
      <c r="A24" s="432">
        <v>18</v>
      </c>
      <c r="B24" s="475">
        <v>0</v>
      </c>
      <c r="C24" s="475">
        <v>0</v>
      </c>
      <c r="D24" s="475">
        <v>0</v>
      </c>
      <c r="E24" s="475">
        <v>0</v>
      </c>
    </row>
    <row r="25" spans="1:5" x14ac:dyDescent="0.25">
      <c r="A25" s="432">
        <v>19</v>
      </c>
      <c r="B25" s="475">
        <v>0</v>
      </c>
      <c r="C25" s="475">
        <v>0</v>
      </c>
      <c r="D25" s="475">
        <v>0</v>
      </c>
      <c r="E25" s="475">
        <v>0</v>
      </c>
    </row>
    <row r="26" spans="1:5" x14ac:dyDescent="0.25">
      <c r="A26" s="432">
        <v>20</v>
      </c>
      <c r="B26" s="475">
        <v>0</v>
      </c>
      <c r="C26" s="475">
        <v>0</v>
      </c>
      <c r="D26" s="475">
        <v>0</v>
      </c>
      <c r="E26" s="475">
        <v>0</v>
      </c>
    </row>
    <row r="27" spans="1:5" x14ac:dyDescent="0.25">
      <c r="A27" s="432">
        <v>21</v>
      </c>
      <c r="B27" s="475">
        <v>0</v>
      </c>
      <c r="C27" s="475">
        <v>0</v>
      </c>
      <c r="D27" s="475">
        <v>0</v>
      </c>
      <c r="E27" s="475">
        <v>0</v>
      </c>
    </row>
    <row r="28" spans="1:5" x14ac:dyDescent="0.25">
      <c r="A28" s="432">
        <v>22</v>
      </c>
      <c r="B28" s="475">
        <v>0</v>
      </c>
      <c r="C28" s="475">
        <v>0</v>
      </c>
      <c r="D28" s="475">
        <v>0</v>
      </c>
      <c r="E28" s="475">
        <v>0</v>
      </c>
    </row>
    <row r="29" spans="1:5" x14ac:dyDescent="0.25">
      <c r="A29" s="432">
        <v>23</v>
      </c>
      <c r="B29" s="475">
        <v>0</v>
      </c>
      <c r="C29" s="475">
        <v>0</v>
      </c>
      <c r="D29" s="475">
        <v>0</v>
      </c>
      <c r="E29" s="475">
        <v>0</v>
      </c>
    </row>
    <row r="30" spans="1:5" x14ac:dyDescent="0.25">
      <c r="A30" s="432">
        <v>24</v>
      </c>
      <c r="B30" s="475">
        <v>0</v>
      </c>
      <c r="C30" s="475">
        <v>0</v>
      </c>
      <c r="D30" s="475">
        <v>0</v>
      </c>
      <c r="E30" s="475">
        <v>0</v>
      </c>
    </row>
    <row r="31" spans="1:5" x14ac:dyDescent="0.25">
      <c r="A31" s="432">
        <v>25</v>
      </c>
      <c r="B31" s="475">
        <v>0</v>
      </c>
      <c r="C31" s="475">
        <v>0</v>
      </c>
      <c r="D31" s="475">
        <v>0</v>
      </c>
      <c r="E31" s="475">
        <v>0</v>
      </c>
    </row>
    <row r="32" spans="1:5" x14ac:dyDescent="0.25">
      <c r="A32" s="432">
        <v>26</v>
      </c>
      <c r="B32" s="475">
        <v>0</v>
      </c>
      <c r="C32" s="475">
        <v>0</v>
      </c>
      <c r="D32" s="475">
        <v>0</v>
      </c>
      <c r="E32" s="475">
        <v>0</v>
      </c>
    </row>
    <row r="33" spans="1:5" x14ac:dyDescent="0.25">
      <c r="A33" s="432">
        <v>27</v>
      </c>
      <c r="B33" s="475">
        <v>0</v>
      </c>
      <c r="C33" s="475">
        <v>0</v>
      </c>
      <c r="D33" s="475">
        <v>0</v>
      </c>
      <c r="E33" s="475">
        <v>0</v>
      </c>
    </row>
    <row r="34" spans="1:5" x14ac:dyDescent="0.25">
      <c r="A34" s="432">
        <v>28</v>
      </c>
      <c r="B34" s="475">
        <v>0</v>
      </c>
      <c r="C34" s="475">
        <v>0</v>
      </c>
      <c r="D34" s="475">
        <v>0</v>
      </c>
      <c r="E34" s="475">
        <v>0</v>
      </c>
    </row>
    <row r="35" spans="1:5" x14ac:dyDescent="0.25">
      <c r="A35" s="432">
        <v>29</v>
      </c>
      <c r="B35" s="475">
        <v>0</v>
      </c>
      <c r="C35" s="475">
        <v>0</v>
      </c>
      <c r="D35" s="475">
        <v>0</v>
      </c>
      <c r="E35" s="475">
        <v>0</v>
      </c>
    </row>
    <row r="36" spans="1:5" x14ac:dyDescent="0.25">
      <c r="A36" s="432">
        <v>30</v>
      </c>
      <c r="B36" s="475">
        <v>0</v>
      </c>
      <c r="C36" s="475">
        <v>0</v>
      </c>
      <c r="D36" s="475">
        <v>0</v>
      </c>
      <c r="E36" s="475">
        <v>0</v>
      </c>
    </row>
    <row r="37" spans="1:5" x14ac:dyDescent="0.25">
      <c r="A37" s="432">
        <v>31</v>
      </c>
      <c r="B37" s="475">
        <v>0</v>
      </c>
      <c r="C37" s="475">
        <v>0</v>
      </c>
      <c r="D37" s="475">
        <v>0</v>
      </c>
      <c r="E37" s="475">
        <v>0</v>
      </c>
    </row>
    <row r="38" spans="1:5" x14ac:dyDescent="0.25">
      <c r="A38" s="432">
        <v>32</v>
      </c>
      <c r="B38" s="475">
        <v>0</v>
      </c>
      <c r="C38" s="475">
        <v>0</v>
      </c>
      <c r="D38" s="475">
        <v>0</v>
      </c>
      <c r="E38" s="475">
        <v>0</v>
      </c>
    </row>
    <row r="39" spans="1:5" x14ac:dyDescent="0.25">
      <c r="A39" s="432">
        <v>33</v>
      </c>
      <c r="B39" s="475">
        <v>0</v>
      </c>
      <c r="C39" s="475">
        <v>0</v>
      </c>
      <c r="D39" s="475">
        <v>0</v>
      </c>
      <c r="E39" s="475">
        <v>0</v>
      </c>
    </row>
    <row r="40" spans="1:5" x14ac:dyDescent="0.25">
      <c r="A40" s="432">
        <v>34</v>
      </c>
      <c r="B40" s="475">
        <v>0</v>
      </c>
      <c r="C40" s="475">
        <v>0</v>
      </c>
      <c r="D40" s="475">
        <v>0</v>
      </c>
      <c r="E40" s="475">
        <v>0</v>
      </c>
    </row>
    <row r="41" spans="1:5" x14ac:dyDescent="0.25">
      <c r="A41" s="432">
        <v>35</v>
      </c>
      <c r="B41" s="475">
        <v>0</v>
      </c>
      <c r="C41" s="475">
        <v>0</v>
      </c>
      <c r="D41" s="475">
        <v>0</v>
      </c>
      <c r="E41" s="475">
        <v>0</v>
      </c>
    </row>
    <row r="42" spans="1:5" x14ac:dyDescent="0.25">
      <c r="A42" s="432">
        <v>36</v>
      </c>
      <c r="B42" s="475">
        <v>0</v>
      </c>
      <c r="C42" s="475">
        <v>0</v>
      </c>
      <c r="D42" s="475">
        <v>0</v>
      </c>
      <c r="E42" s="475">
        <v>0</v>
      </c>
    </row>
    <row r="43" spans="1:5" x14ac:dyDescent="0.25">
      <c r="A43" s="432">
        <v>37</v>
      </c>
      <c r="B43" s="475">
        <v>0</v>
      </c>
      <c r="C43" s="475">
        <v>0</v>
      </c>
      <c r="D43" s="475">
        <v>0</v>
      </c>
      <c r="E43" s="475">
        <v>0</v>
      </c>
    </row>
    <row r="44" spans="1:5" x14ac:dyDescent="0.25">
      <c r="A44" s="432">
        <v>38</v>
      </c>
      <c r="B44" s="475">
        <v>0</v>
      </c>
      <c r="C44" s="475">
        <v>0</v>
      </c>
      <c r="D44" s="475">
        <v>0</v>
      </c>
      <c r="E44" s="475">
        <v>0</v>
      </c>
    </row>
    <row r="45" spans="1:5" x14ac:dyDescent="0.25">
      <c r="A45" s="432">
        <v>39</v>
      </c>
      <c r="B45" s="475">
        <v>0</v>
      </c>
      <c r="C45" s="475">
        <v>0</v>
      </c>
      <c r="D45" s="475">
        <v>0</v>
      </c>
      <c r="E45" s="475">
        <v>0</v>
      </c>
    </row>
    <row r="46" spans="1:5" x14ac:dyDescent="0.25">
      <c r="A46" s="432">
        <v>40</v>
      </c>
      <c r="B46" s="475">
        <v>0</v>
      </c>
      <c r="C46" s="475">
        <v>0</v>
      </c>
      <c r="D46" s="475">
        <v>0</v>
      </c>
      <c r="E46" s="475">
        <v>0</v>
      </c>
    </row>
    <row r="47" spans="1:5" x14ac:dyDescent="0.25">
      <c r="A47" s="432">
        <v>41</v>
      </c>
      <c r="B47" s="475">
        <v>0</v>
      </c>
      <c r="C47" s="475">
        <v>0</v>
      </c>
      <c r="D47" s="475">
        <v>0</v>
      </c>
      <c r="E47" s="475">
        <v>0</v>
      </c>
    </row>
    <row r="48" spans="1:5" x14ac:dyDescent="0.25">
      <c r="A48" s="432">
        <v>42</v>
      </c>
      <c r="B48" s="475">
        <v>0</v>
      </c>
      <c r="C48" s="475">
        <v>0</v>
      </c>
      <c r="D48" s="475">
        <v>0</v>
      </c>
      <c r="E48" s="475">
        <v>0</v>
      </c>
    </row>
    <row r="49" spans="1:5" x14ac:dyDescent="0.25">
      <c r="A49" s="432">
        <v>43</v>
      </c>
      <c r="B49" s="475">
        <v>0</v>
      </c>
      <c r="C49" s="475">
        <v>0</v>
      </c>
      <c r="D49" s="475">
        <v>0</v>
      </c>
      <c r="E49" s="475">
        <v>0</v>
      </c>
    </row>
    <row r="50" spans="1:5" x14ac:dyDescent="0.25">
      <c r="A50" s="432">
        <v>44</v>
      </c>
      <c r="B50" s="475">
        <v>0</v>
      </c>
      <c r="C50" s="475">
        <v>0</v>
      </c>
      <c r="D50" s="475">
        <v>0</v>
      </c>
      <c r="E50" s="475">
        <v>0</v>
      </c>
    </row>
    <row r="51" spans="1:5" x14ac:dyDescent="0.25">
      <c r="A51" s="432">
        <v>45</v>
      </c>
      <c r="B51" s="475">
        <v>0</v>
      </c>
      <c r="C51" s="475">
        <v>0</v>
      </c>
      <c r="D51" s="475">
        <v>0</v>
      </c>
      <c r="E51" s="475">
        <v>0</v>
      </c>
    </row>
    <row r="52" spans="1:5" x14ac:dyDescent="0.25">
      <c r="A52" s="432">
        <v>46</v>
      </c>
      <c r="B52" s="475">
        <v>0</v>
      </c>
      <c r="C52" s="475">
        <v>0</v>
      </c>
      <c r="D52" s="475">
        <v>0</v>
      </c>
      <c r="E52" s="475">
        <v>0</v>
      </c>
    </row>
    <row r="53" spans="1:5" x14ac:dyDescent="0.25">
      <c r="A53" s="432">
        <v>47</v>
      </c>
      <c r="B53" s="475">
        <v>0</v>
      </c>
      <c r="C53" s="475">
        <v>0</v>
      </c>
      <c r="D53" s="475">
        <v>0</v>
      </c>
      <c r="E53" s="475">
        <v>0</v>
      </c>
    </row>
    <row r="54" spans="1:5" x14ac:dyDescent="0.25">
      <c r="A54" s="432">
        <v>48</v>
      </c>
      <c r="B54" s="475">
        <v>0</v>
      </c>
      <c r="C54" s="475">
        <v>0</v>
      </c>
      <c r="D54" s="475">
        <v>0</v>
      </c>
      <c r="E54" s="475">
        <v>0</v>
      </c>
    </row>
    <row r="55" spans="1:5" x14ac:dyDescent="0.25">
      <c r="A55" s="432">
        <v>49</v>
      </c>
      <c r="B55" s="475">
        <v>0</v>
      </c>
      <c r="C55" s="475">
        <v>0</v>
      </c>
      <c r="D55" s="475">
        <v>0</v>
      </c>
      <c r="E55" s="475">
        <v>0</v>
      </c>
    </row>
    <row r="56" spans="1:5" x14ac:dyDescent="0.25">
      <c r="A56" s="432">
        <v>50</v>
      </c>
      <c r="B56" s="475">
        <v>0</v>
      </c>
      <c r="C56" s="475">
        <v>0</v>
      </c>
      <c r="D56" s="475">
        <v>0</v>
      </c>
      <c r="E56" s="475">
        <v>0</v>
      </c>
    </row>
    <row r="57" spans="1:5" x14ac:dyDescent="0.25">
      <c r="A57" s="432">
        <v>51</v>
      </c>
      <c r="B57" s="475">
        <v>0</v>
      </c>
      <c r="C57" s="475">
        <v>0</v>
      </c>
      <c r="D57" s="475">
        <v>0</v>
      </c>
      <c r="E57" s="475">
        <v>0</v>
      </c>
    </row>
    <row r="58" spans="1:5" x14ac:dyDescent="0.25">
      <c r="A58" s="432">
        <v>52</v>
      </c>
      <c r="B58" s="475">
        <v>0</v>
      </c>
      <c r="C58" s="475">
        <v>0</v>
      </c>
      <c r="D58" s="475">
        <v>0</v>
      </c>
      <c r="E58" s="475">
        <v>0</v>
      </c>
    </row>
    <row r="59" spans="1:5" x14ac:dyDescent="0.25">
      <c r="A59" s="432">
        <v>53</v>
      </c>
      <c r="B59" s="475">
        <v>0</v>
      </c>
      <c r="C59" s="475">
        <v>0</v>
      </c>
      <c r="D59" s="475">
        <v>0</v>
      </c>
      <c r="E59" s="475">
        <v>0</v>
      </c>
    </row>
    <row r="60" spans="1:5" x14ac:dyDescent="0.25">
      <c r="A60" s="432">
        <v>54</v>
      </c>
      <c r="B60" s="475">
        <v>0</v>
      </c>
      <c r="C60" s="475">
        <v>0</v>
      </c>
      <c r="D60" s="475">
        <v>0</v>
      </c>
      <c r="E60" s="475">
        <v>0</v>
      </c>
    </row>
    <row r="61" spans="1:5" x14ac:dyDescent="0.25">
      <c r="A61" s="432">
        <v>55</v>
      </c>
      <c r="B61" s="475">
        <v>0</v>
      </c>
      <c r="C61" s="475">
        <v>0</v>
      </c>
      <c r="D61" s="475">
        <v>0</v>
      </c>
      <c r="E61" s="475">
        <v>0</v>
      </c>
    </row>
    <row r="62" spans="1:5" x14ac:dyDescent="0.25">
      <c r="A62" s="432">
        <v>56</v>
      </c>
      <c r="B62" s="475">
        <v>0</v>
      </c>
      <c r="C62" s="475">
        <v>0</v>
      </c>
      <c r="D62" s="475">
        <v>0</v>
      </c>
      <c r="E62" s="475">
        <v>0</v>
      </c>
    </row>
    <row r="63" spans="1:5" x14ac:dyDescent="0.25">
      <c r="A63" s="432">
        <v>57</v>
      </c>
      <c r="B63" s="475">
        <v>0</v>
      </c>
      <c r="C63" s="475">
        <v>0</v>
      </c>
      <c r="D63" s="475">
        <v>0</v>
      </c>
      <c r="E63" s="475">
        <v>0</v>
      </c>
    </row>
    <row r="64" spans="1:5" x14ac:dyDescent="0.25">
      <c r="A64" s="432">
        <v>58</v>
      </c>
      <c r="B64" s="475">
        <v>0</v>
      </c>
      <c r="C64" s="475">
        <v>0</v>
      </c>
      <c r="D64" s="475">
        <v>0</v>
      </c>
      <c r="E64" s="475">
        <v>0</v>
      </c>
    </row>
    <row r="65" spans="1:5" x14ac:dyDescent="0.25">
      <c r="A65" s="432">
        <v>59</v>
      </c>
      <c r="B65" s="475">
        <v>0</v>
      </c>
      <c r="C65" s="475">
        <v>0</v>
      </c>
      <c r="D65" s="475">
        <v>0</v>
      </c>
      <c r="E65" s="475">
        <v>0</v>
      </c>
    </row>
    <row r="66" spans="1:5" x14ac:dyDescent="0.25">
      <c r="A66" s="432">
        <v>60</v>
      </c>
      <c r="B66" s="475">
        <v>0</v>
      </c>
      <c r="C66" s="475">
        <v>0</v>
      </c>
      <c r="D66" s="475">
        <v>0</v>
      </c>
      <c r="E66" s="475">
        <v>0</v>
      </c>
    </row>
    <row r="67" spans="1:5" x14ac:dyDescent="0.25">
      <c r="A67" s="432">
        <v>61</v>
      </c>
      <c r="B67" s="475">
        <v>0</v>
      </c>
      <c r="C67" s="475">
        <v>0</v>
      </c>
      <c r="D67" s="475">
        <v>0</v>
      </c>
      <c r="E67" s="475">
        <v>0</v>
      </c>
    </row>
    <row r="68" spans="1:5" x14ac:dyDescent="0.25">
      <c r="A68" s="432">
        <v>62</v>
      </c>
      <c r="B68" s="475">
        <v>0</v>
      </c>
      <c r="C68" s="475">
        <v>0</v>
      </c>
      <c r="D68" s="475">
        <v>0</v>
      </c>
      <c r="E68" s="475">
        <v>0</v>
      </c>
    </row>
    <row r="69" spans="1:5" x14ac:dyDescent="0.25">
      <c r="A69" s="432">
        <v>63</v>
      </c>
      <c r="B69" s="475">
        <v>0</v>
      </c>
      <c r="C69" s="475">
        <v>0</v>
      </c>
      <c r="D69" s="475">
        <v>0</v>
      </c>
      <c r="E69" s="475">
        <v>0</v>
      </c>
    </row>
    <row r="70" spans="1:5" x14ac:dyDescent="0.25">
      <c r="A70" s="432">
        <v>64</v>
      </c>
      <c r="B70" s="475">
        <v>0</v>
      </c>
      <c r="C70" s="475">
        <v>0</v>
      </c>
      <c r="D70" s="475">
        <v>0</v>
      </c>
      <c r="E70" s="475">
        <v>0</v>
      </c>
    </row>
    <row r="71" spans="1:5" x14ac:dyDescent="0.25">
      <c r="A71" s="432">
        <v>65</v>
      </c>
      <c r="B71" s="475">
        <v>0</v>
      </c>
      <c r="C71" s="475">
        <v>0</v>
      </c>
      <c r="D71" s="475">
        <v>0</v>
      </c>
      <c r="E71" s="475">
        <v>0</v>
      </c>
    </row>
    <row r="72" spans="1:5" x14ac:dyDescent="0.25">
      <c r="A72" s="432">
        <v>66</v>
      </c>
      <c r="B72" s="475">
        <v>0</v>
      </c>
      <c r="C72" s="475">
        <v>0</v>
      </c>
      <c r="D72" s="475">
        <v>0</v>
      </c>
      <c r="E72" s="475">
        <v>0</v>
      </c>
    </row>
    <row r="73" spans="1:5" x14ac:dyDescent="0.25">
      <c r="A73" s="432">
        <v>67</v>
      </c>
      <c r="B73" s="475">
        <v>0</v>
      </c>
      <c r="C73" s="475">
        <v>0</v>
      </c>
      <c r="D73" s="475">
        <v>0</v>
      </c>
      <c r="E73" s="475">
        <v>0</v>
      </c>
    </row>
    <row r="74" spans="1:5" x14ac:dyDescent="0.25">
      <c r="A74" s="432">
        <v>68</v>
      </c>
      <c r="B74" s="475">
        <v>0</v>
      </c>
      <c r="C74" s="475">
        <v>0</v>
      </c>
      <c r="D74" s="475">
        <v>0</v>
      </c>
      <c r="E74" s="475">
        <v>0</v>
      </c>
    </row>
    <row r="75" spans="1:5" x14ac:dyDescent="0.25">
      <c r="A75" s="432">
        <v>69</v>
      </c>
      <c r="B75" s="475">
        <v>0</v>
      </c>
      <c r="C75" s="475">
        <v>0</v>
      </c>
      <c r="D75" s="475">
        <v>0</v>
      </c>
      <c r="E75" s="475">
        <v>0</v>
      </c>
    </row>
    <row r="76" spans="1:5" x14ac:dyDescent="0.25">
      <c r="A76" s="432">
        <v>70</v>
      </c>
      <c r="B76" s="475">
        <v>0</v>
      </c>
      <c r="C76" s="475">
        <v>0</v>
      </c>
      <c r="D76" s="475">
        <v>0</v>
      </c>
      <c r="E76" s="475">
        <v>0</v>
      </c>
    </row>
    <row r="77" spans="1:5" x14ac:dyDescent="0.25">
      <c r="A77" s="432">
        <v>71</v>
      </c>
      <c r="B77" s="475">
        <v>0</v>
      </c>
      <c r="C77" s="475">
        <v>0</v>
      </c>
      <c r="D77" s="475">
        <v>0</v>
      </c>
      <c r="E77" s="475">
        <v>0</v>
      </c>
    </row>
    <row r="78" spans="1:5" x14ac:dyDescent="0.25">
      <c r="A78" s="432">
        <v>72</v>
      </c>
      <c r="B78" s="475">
        <v>0</v>
      </c>
      <c r="C78" s="475">
        <v>0</v>
      </c>
      <c r="D78" s="475">
        <v>0</v>
      </c>
      <c r="E78" s="475">
        <v>0</v>
      </c>
    </row>
    <row r="79" spans="1:5" x14ac:dyDescent="0.25">
      <c r="A79" s="432">
        <v>73</v>
      </c>
      <c r="B79" s="475">
        <v>0</v>
      </c>
      <c r="C79" s="475">
        <v>0</v>
      </c>
      <c r="D79" s="475">
        <v>0</v>
      </c>
      <c r="E79" s="475">
        <v>0</v>
      </c>
    </row>
    <row r="80" spans="1:5" x14ac:dyDescent="0.25">
      <c r="A80" s="432">
        <v>74</v>
      </c>
      <c r="B80" s="475">
        <v>0</v>
      </c>
      <c r="C80" s="475">
        <v>0</v>
      </c>
      <c r="D80" s="475">
        <v>0</v>
      </c>
      <c r="E80" s="475">
        <v>0</v>
      </c>
    </row>
    <row r="81" spans="1:5" x14ac:dyDescent="0.25">
      <c r="A81" s="432">
        <v>75</v>
      </c>
      <c r="B81" s="475">
        <v>0</v>
      </c>
      <c r="C81" s="475">
        <v>0</v>
      </c>
      <c r="D81" s="475">
        <v>0</v>
      </c>
      <c r="E81" s="475">
        <v>0</v>
      </c>
    </row>
    <row r="82" spans="1:5" x14ac:dyDescent="0.25">
      <c r="A82" s="432">
        <v>76</v>
      </c>
      <c r="B82" s="475">
        <v>0</v>
      </c>
      <c r="C82" s="475">
        <v>0</v>
      </c>
      <c r="D82" s="475">
        <v>0</v>
      </c>
      <c r="E82" s="475">
        <v>0</v>
      </c>
    </row>
    <row r="83" spans="1:5" x14ac:dyDescent="0.25">
      <c r="A83" s="432">
        <v>77</v>
      </c>
      <c r="B83" s="475">
        <v>0</v>
      </c>
      <c r="C83" s="475">
        <v>0</v>
      </c>
      <c r="D83" s="475">
        <v>0</v>
      </c>
      <c r="E83" s="475">
        <v>0</v>
      </c>
    </row>
    <row r="84" spans="1:5" x14ac:dyDescent="0.25">
      <c r="A84" s="432">
        <v>78</v>
      </c>
      <c r="B84" s="475">
        <v>0</v>
      </c>
      <c r="C84" s="475">
        <v>0</v>
      </c>
      <c r="D84" s="475">
        <v>0</v>
      </c>
      <c r="E84" s="475">
        <v>0</v>
      </c>
    </row>
    <row r="85" spans="1:5" x14ac:dyDescent="0.25">
      <c r="A85" s="432">
        <v>79</v>
      </c>
      <c r="B85" s="475">
        <v>0</v>
      </c>
      <c r="C85" s="475">
        <v>0</v>
      </c>
      <c r="D85" s="475">
        <v>0</v>
      </c>
      <c r="E85" s="475">
        <v>0</v>
      </c>
    </row>
    <row r="86" spans="1:5" x14ac:dyDescent="0.25">
      <c r="A86" s="432">
        <v>80</v>
      </c>
      <c r="B86" s="475">
        <v>0</v>
      </c>
      <c r="C86" s="475">
        <v>0</v>
      </c>
      <c r="D86" s="475">
        <v>0</v>
      </c>
      <c r="E86" s="475">
        <v>0</v>
      </c>
    </row>
    <row r="87" spans="1:5" x14ac:dyDescent="0.25">
      <c r="A87" s="432">
        <v>81</v>
      </c>
      <c r="B87" s="475">
        <v>0</v>
      </c>
      <c r="C87" s="475">
        <v>0</v>
      </c>
      <c r="D87" s="475">
        <v>0</v>
      </c>
      <c r="E87" s="475">
        <v>0</v>
      </c>
    </row>
    <row r="88" spans="1:5" x14ac:dyDescent="0.25">
      <c r="A88" s="432">
        <v>82</v>
      </c>
      <c r="B88" s="475">
        <v>0</v>
      </c>
      <c r="C88" s="475">
        <v>0</v>
      </c>
      <c r="D88" s="475">
        <v>0</v>
      </c>
      <c r="E88" s="475">
        <v>0</v>
      </c>
    </row>
    <row r="89" spans="1:5" x14ac:dyDescent="0.25">
      <c r="A89" s="432">
        <v>83</v>
      </c>
      <c r="B89" s="475">
        <v>0</v>
      </c>
      <c r="C89" s="475">
        <v>0</v>
      </c>
      <c r="D89" s="475">
        <v>0</v>
      </c>
      <c r="E89" s="475">
        <v>0</v>
      </c>
    </row>
    <row r="90" spans="1:5" x14ac:dyDescent="0.25">
      <c r="A90" s="432">
        <v>84</v>
      </c>
      <c r="B90" s="475">
        <v>0</v>
      </c>
      <c r="C90" s="475">
        <v>0</v>
      </c>
      <c r="D90" s="475">
        <v>0</v>
      </c>
      <c r="E90" s="475">
        <v>0</v>
      </c>
    </row>
    <row r="91" spans="1:5" x14ac:dyDescent="0.25">
      <c r="A91" s="432">
        <v>85</v>
      </c>
      <c r="B91" s="475">
        <v>0</v>
      </c>
      <c r="C91" s="475">
        <v>0</v>
      </c>
      <c r="D91" s="475">
        <v>0</v>
      </c>
      <c r="E91" s="475">
        <v>0</v>
      </c>
    </row>
    <row r="92" spans="1:5" x14ac:dyDescent="0.25">
      <c r="A92" s="432">
        <v>86</v>
      </c>
      <c r="B92" s="475">
        <v>0</v>
      </c>
      <c r="C92" s="475">
        <v>0</v>
      </c>
      <c r="D92" s="475">
        <v>0</v>
      </c>
      <c r="E92" s="475">
        <v>0</v>
      </c>
    </row>
    <row r="93" spans="1:5" x14ac:dyDescent="0.25">
      <c r="A93" s="432">
        <v>87</v>
      </c>
      <c r="B93" s="475">
        <v>0</v>
      </c>
      <c r="C93" s="475">
        <v>0</v>
      </c>
      <c r="D93" s="475">
        <v>0</v>
      </c>
      <c r="E93" s="475">
        <v>0</v>
      </c>
    </row>
    <row r="94" spans="1:5" x14ac:dyDescent="0.25">
      <c r="A94" s="432">
        <v>88</v>
      </c>
      <c r="B94" s="475">
        <v>0</v>
      </c>
      <c r="C94" s="475">
        <v>0</v>
      </c>
      <c r="D94" s="475">
        <v>0</v>
      </c>
      <c r="E94" s="475">
        <v>0</v>
      </c>
    </row>
    <row r="95" spans="1:5" x14ac:dyDescent="0.25">
      <c r="A95" s="432">
        <v>89</v>
      </c>
      <c r="B95" s="475">
        <v>0</v>
      </c>
      <c r="C95" s="475">
        <v>0</v>
      </c>
      <c r="D95" s="475">
        <v>0</v>
      </c>
      <c r="E95" s="475">
        <v>0</v>
      </c>
    </row>
    <row r="96" spans="1:5" x14ac:dyDescent="0.25">
      <c r="A96" s="432">
        <v>90</v>
      </c>
      <c r="B96" s="475">
        <v>0</v>
      </c>
      <c r="C96" s="475">
        <v>0</v>
      </c>
      <c r="D96" s="475">
        <v>0</v>
      </c>
      <c r="E96" s="475">
        <v>0</v>
      </c>
    </row>
    <row r="97" spans="1:5" x14ac:dyDescent="0.25">
      <c r="A97" s="432">
        <v>91</v>
      </c>
      <c r="B97" s="475">
        <v>0</v>
      </c>
      <c r="C97" s="475">
        <v>0</v>
      </c>
      <c r="D97" s="475">
        <v>0</v>
      </c>
      <c r="E97" s="475">
        <v>0</v>
      </c>
    </row>
    <row r="98" spans="1:5" x14ac:dyDescent="0.25">
      <c r="A98" s="432">
        <v>92</v>
      </c>
      <c r="B98" s="475">
        <v>0</v>
      </c>
      <c r="C98" s="475">
        <v>0</v>
      </c>
      <c r="D98" s="475">
        <v>0</v>
      </c>
      <c r="E98" s="475">
        <v>0</v>
      </c>
    </row>
    <row r="99" spans="1:5" x14ac:dyDescent="0.25">
      <c r="A99" s="432">
        <v>93</v>
      </c>
      <c r="B99" s="475">
        <v>0</v>
      </c>
      <c r="C99" s="475">
        <v>0</v>
      </c>
      <c r="D99" s="475">
        <v>0</v>
      </c>
      <c r="E99" s="475">
        <v>0</v>
      </c>
    </row>
    <row r="100" spans="1:5" x14ac:dyDescent="0.25">
      <c r="A100" s="432">
        <v>94</v>
      </c>
      <c r="B100" s="475">
        <v>0</v>
      </c>
      <c r="C100" s="475">
        <v>0</v>
      </c>
      <c r="D100" s="475">
        <v>0</v>
      </c>
      <c r="E100" s="475">
        <v>0</v>
      </c>
    </row>
    <row r="101" spans="1:5" x14ac:dyDescent="0.25">
      <c r="A101" s="432">
        <v>95</v>
      </c>
      <c r="B101" s="475">
        <v>0</v>
      </c>
      <c r="C101" s="475">
        <v>0</v>
      </c>
      <c r="D101" s="475">
        <v>0</v>
      </c>
      <c r="E101" s="475">
        <v>0</v>
      </c>
    </row>
    <row r="102" spans="1:5" x14ac:dyDescent="0.25">
      <c r="A102" s="432">
        <v>96</v>
      </c>
      <c r="B102" s="475">
        <v>0</v>
      </c>
      <c r="C102" s="475">
        <v>0</v>
      </c>
      <c r="D102" s="475">
        <v>0</v>
      </c>
      <c r="E102" s="475">
        <v>0</v>
      </c>
    </row>
    <row r="103" spans="1:5" x14ac:dyDescent="0.25">
      <c r="A103" s="432">
        <v>97</v>
      </c>
      <c r="B103" s="475">
        <v>0</v>
      </c>
      <c r="C103" s="475">
        <v>0</v>
      </c>
      <c r="D103" s="475">
        <v>0</v>
      </c>
      <c r="E103" s="475">
        <v>0</v>
      </c>
    </row>
    <row r="104" spans="1:5" x14ac:dyDescent="0.25">
      <c r="A104" s="432">
        <v>98</v>
      </c>
      <c r="B104" s="475">
        <v>0</v>
      </c>
      <c r="C104" s="475">
        <v>0</v>
      </c>
      <c r="D104" s="475">
        <v>0</v>
      </c>
      <c r="E104" s="475">
        <v>0</v>
      </c>
    </row>
    <row r="105" spans="1:5" x14ac:dyDescent="0.25">
      <c r="A105" s="432">
        <v>99</v>
      </c>
      <c r="B105" s="475">
        <v>0</v>
      </c>
      <c r="C105" s="475">
        <v>0</v>
      </c>
      <c r="D105" s="475">
        <v>0</v>
      </c>
      <c r="E105" s="475">
        <v>0</v>
      </c>
    </row>
    <row r="106" spans="1:5" x14ac:dyDescent="0.25">
      <c r="A106" s="432">
        <v>100</v>
      </c>
      <c r="B106" s="475">
        <v>0</v>
      </c>
      <c r="C106" s="475">
        <v>0</v>
      </c>
      <c r="D106" s="475">
        <v>0</v>
      </c>
      <c r="E106" s="475">
        <v>0</v>
      </c>
    </row>
    <row r="107" spans="1:5" x14ac:dyDescent="0.25">
      <c r="A107" s="432">
        <v>101</v>
      </c>
      <c r="B107" s="475">
        <v>0</v>
      </c>
      <c r="C107" s="475">
        <v>0</v>
      </c>
      <c r="D107" s="475">
        <v>0</v>
      </c>
      <c r="E107" s="475">
        <v>0</v>
      </c>
    </row>
    <row r="108" spans="1:5" x14ac:dyDescent="0.25">
      <c r="A108" s="432">
        <v>102</v>
      </c>
      <c r="B108" s="475">
        <v>0</v>
      </c>
      <c r="C108" s="475">
        <v>0</v>
      </c>
      <c r="D108" s="475">
        <v>0</v>
      </c>
      <c r="E108" s="475">
        <v>0</v>
      </c>
    </row>
    <row r="109" spans="1:5" x14ac:dyDescent="0.25">
      <c r="A109" s="432">
        <v>103</v>
      </c>
      <c r="B109" s="475">
        <v>0</v>
      </c>
      <c r="C109" s="475">
        <v>0</v>
      </c>
      <c r="D109" s="475">
        <v>0</v>
      </c>
      <c r="E109" s="475">
        <v>0</v>
      </c>
    </row>
    <row r="110" spans="1:5" x14ac:dyDescent="0.25">
      <c r="A110" s="432">
        <v>104</v>
      </c>
      <c r="B110" s="475">
        <v>0</v>
      </c>
      <c r="C110" s="475">
        <v>0</v>
      </c>
      <c r="D110" s="475">
        <v>0</v>
      </c>
      <c r="E110" s="475">
        <v>0</v>
      </c>
    </row>
    <row r="111" spans="1:5" x14ac:dyDescent="0.25">
      <c r="A111" s="432">
        <v>105</v>
      </c>
      <c r="B111" s="475">
        <v>0</v>
      </c>
      <c r="C111" s="475">
        <v>0</v>
      </c>
      <c r="D111" s="475">
        <v>0</v>
      </c>
      <c r="E111" s="475">
        <v>0</v>
      </c>
    </row>
    <row r="112" spans="1:5" x14ac:dyDescent="0.25">
      <c r="A112" s="432">
        <v>106</v>
      </c>
      <c r="B112" s="475">
        <v>0</v>
      </c>
      <c r="C112" s="475">
        <v>0</v>
      </c>
      <c r="D112" s="475">
        <v>0</v>
      </c>
      <c r="E112" s="475">
        <v>0</v>
      </c>
    </row>
    <row r="113" spans="1:5" x14ac:dyDescent="0.25">
      <c r="A113" s="432">
        <v>107</v>
      </c>
      <c r="B113" s="475">
        <v>0</v>
      </c>
      <c r="C113" s="475">
        <v>0</v>
      </c>
      <c r="D113" s="475">
        <v>0</v>
      </c>
      <c r="E113" s="475">
        <v>0</v>
      </c>
    </row>
    <row r="114" spans="1:5" x14ac:dyDescent="0.25">
      <c r="A114" s="432">
        <v>108</v>
      </c>
      <c r="B114" s="475">
        <v>0</v>
      </c>
      <c r="C114" s="475">
        <v>0</v>
      </c>
      <c r="D114" s="475">
        <v>0</v>
      </c>
      <c r="E114" s="475">
        <v>0</v>
      </c>
    </row>
    <row r="115" spans="1:5" x14ac:dyDescent="0.25">
      <c r="A115" s="432">
        <v>109</v>
      </c>
      <c r="B115" s="475">
        <v>0</v>
      </c>
      <c r="C115" s="475">
        <v>0</v>
      </c>
      <c r="D115" s="475">
        <v>0</v>
      </c>
      <c r="E115" s="475">
        <v>0</v>
      </c>
    </row>
    <row r="116" spans="1:5" x14ac:dyDescent="0.25">
      <c r="A116" s="432">
        <v>110</v>
      </c>
      <c r="B116" s="475">
        <v>0</v>
      </c>
      <c r="C116" s="475">
        <v>0</v>
      </c>
      <c r="D116" s="475">
        <v>0</v>
      </c>
      <c r="E116" s="475">
        <v>0</v>
      </c>
    </row>
    <row r="117" spans="1:5" x14ac:dyDescent="0.25">
      <c r="A117" s="432">
        <v>111</v>
      </c>
      <c r="B117" s="475">
        <v>0</v>
      </c>
      <c r="C117" s="475">
        <v>0</v>
      </c>
      <c r="D117" s="475">
        <v>0</v>
      </c>
      <c r="E117" s="475">
        <v>0</v>
      </c>
    </row>
    <row r="118" spans="1:5" x14ac:dyDescent="0.25">
      <c r="A118" s="432">
        <v>112</v>
      </c>
      <c r="B118" s="475">
        <v>0</v>
      </c>
      <c r="C118" s="475">
        <v>0</v>
      </c>
      <c r="D118" s="475">
        <v>0</v>
      </c>
      <c r="E118" s="475">
        <v>0</v>
      </c>
    </row>
    <row r="119" spans="1:5" x14ac:dyDescent="0.25">
      <c r="A119" s="432">
        <v>113</v>
      </c>
      <c r="B119" s="475">
        <v>0</v>
      </c>
      <c r="C119" s="475">
        <v>0</v>
      </c>
      <c r="D119" s="475">
        <v>0</v>
      </c>
      <c r="E119" s="475">
        <v>0</v>
      </c>
    </row>
    <row r="120" spans="1:5" x14ac:dyDescent="0.25">
      <c r="A120" s="432">
        <v>114</v>
      </c>
      <c r="B120" s="475">
        <v>0</v>
      </c>
      <c r="C120" s="475">
        <v>0</v>
      </c>
      <c r="D120" s="475">
        <v>0</v>
      </c>
      <c r="E120" s="475">
        <v>0</v>
      </c>
    </row>
    <row r="121" spans="1:5" x14ac:dyDescent="0.25">
      <c r="A121" s="432">
        <v>115</v>
      </c>
      <c r="B121" s="475">
        <v>0</v>
      </c>
      <c r="C121" s="475">
        <v>0</v>
      </c>
      <c r="D121" s="475">
        <v>0</v>
      </c>
      <c r="E121" s="475">
        <v>0</v>
      </c>
    </row>
    <row r="122" spans="1:5" x14ac:dyDescent="0.25">
      <c r="A122" s="432">
        <v>116</v>
      </c>
      <c r="B122" s="475">
        <v>0</v>
      </c>
      <c r="C122" s="475">
        <v>0</v>
      </c>
      <c r="D122" s="475">
        <v>0</v>
      </c>
      <c r="E122" s="475">
        <v>0</v>
      </c>
    </row>
    <row r="123" spans="1:5" x14ac:dyDescent="0.25">
      <c r="A123" s="432">
        <v>117</v>
      </c>
      <c r="B123" s="475">
        <v>0</v>
      </c>
      <c r="C123" s="475">
        <v>0</v>
      </c>
      <c r="D123" s="475">
        <v>0</v>
      </c>
      <c r="E123" s="475">
        <v>0</v>
      </c>
    </row>
    <row r="124" spans="1:5" x14ac:dyDescent="0.25">
      <c r="A124" s="432">
        <v>118</v>
      </c>
      <c r="B124" s="475">
        <v>0</v>
      </c>
      <c r="C124" s="475">
        <v>0</v>
      </c>
      <c r="D124" s="475">
        <v>0</v>
      </c>
      <c r="E124" s="475">
        <v>0</v>
      </c>
    </row>
    <row r="125" spans="1:5" x14ac:dyDescent="0.25">
      <c r="A125" s="432">
        <v>119</v>
      </c>
      <c r="B125" s="475">
        <v>0</v>
      </c>
      <c r="C125" s="475">
        <v>0</v>
      </c>
      <c r="D125" s="475">
        <v>0</v>
      </c>
      <c r="E125" s="475">
        <v>0</v>
      </c>
    </row>
    <row r="126" spans="1:5" x14ac:dyDescent="0.25">
      <c r="A126" s="432">
        <v>120</v>
      </c>
      <c r="B126" s="475">
        <v>0</v>
      </c>
      <c r="C126" s="475">
        <v>0</v>
      </c>
      <c r="D126" s="475">
        <v>0</v>
      </c>
      <c r="E126" s="475">
        <v>0</v>
      </c>
    </row>
    <row r="127" spans="1:5" x14ac:dyDescent="0.25">
      <c r="A127" s="432">
        <v>121</v>
      </c>
      <c r="B127" s="475">
        <v>0</v>
      </c>
      <c r="C127" s="475">
        <v>0</v>
      </c>
      <c r="D127" s="475">
        <v>0</v>
      </c>
      <c r="E127" s="475">
        <v>0</v>
      </c>
    </row>
    <row r="128" spans="1:5" x14ac:dyDescent="0.25">
      <c r="A128" s="432">
        <v>122</v>
      </c>
      <c r="B128" s="475">
        <v>0</v>
      </c>
      <c r="C128" s="475">
        <v>0</v>
      </c>
      <c r="D128" s="475">
        <v>0</v>
      </c>
      <c r="E128" s="475">
        <v>0</v>
      </c>
    </row>
    <row r="129" spans="1:5" x14ac:dyDescent="0.25">
      <c r="A129" s="432">
        <v>123</v>
      </c>
      <c r="B129" s="475">
        <v>0</v>
      </c>
      <c r="C129" s="475">
        <v>0</v>
      </c>
      <c r="D129" s="475">
        <v>0</v>
      </c>
      <c r="E129" s="475">
        <v>0</v>
      </c>
    </row>
    <row r="130" spans="1:5" x14ac:dyDescent="0.25">
      <c r="A130" s="432">
        <v>124</v>
      </c>
      <c r="B130" s="475">
        <v>0</v>
      </c>
      <c r="C130" s="475">
        <v>0</v>
      </c>
      <c r="D130" s="475">
        <v>0</v>
      </c>
      <c r="E130" s="475">
        <v>0</v>
      </c>
    </row>
    <row r="131" spans="1:5" x14ac:dyDescent="0.25">
      <c r="A131" s="432">
        <v>125</v>
      </c>
      <c r="B131" s="475">
        <v>0</v>
      </c>
      <c r="C131" s="475">
        <v>0</v>
      </c>
      <c r="D131" s="475">
        <v>0</v>
      </c>
      <c r="E131" s="475">
        <v>0</v>
      </c>
    </row>
    <row r="132" spans="1:5" x14ac:dyDescent="0.25">
      <c r="A132" s="432">
        <v>126</v>
      </c>
      <c r="B132" s="475">
        <v>0</v>
      </c>
      <c r="C132" s="475">
        <v>0</v>
      </c>
      <c r="D132" s="475">
        <v>0</v>
      </c>
      <c r="E132" s="475">
        <v>0</v>
      </c>
    </row>
    <row r="133" spans="1:5" x14ac:dyDescent="0.25">
      <c r="A133" s="432">
        <v>127</v>
      </c>
      <c r="B133" s="475">
        <v>0</v>
      </c>
      <c r="C133" s="475">
        <v>0</v>
      </c>
      <c r="D133" s="475">
        <v>0</v>
      </c>
      <c r="E133" s="475">
        <v>0</v>
      </c>
    </row>
    <row r="134" spans="1:5" x14ac:dyDescent="0.25">
      <c r="A134" s="432">
        <v>128</v>
      </c>
      <c r="B134" s="475">
        <v>0</v>
      </c>
      <c r="C134" s="475">
        <v>0</v>
      </c>
      <c r="D134" s="475">
        <v>0</v>
      </c>
      <c r="E134" s="475">
        <v>0</v>
      </c>
    </row>
    <row r="135" spans="1:5" x14ac:dyDescent="0.25">
      <c r="A135" s="432">
        <v>129</v>
      </c>
      <c r="B135" s="475">
        <v>0</v>
      </c>
      <c r="C135" s="475">
        <v>0</v>
      </c>
      <c r="D135" s="475">
        <v>0</v>
      </c>
      <c r="E135" s="475">
        <v>0</v>
      </c>
    </row>
    <row r="136" spans="1:5" x14ac:dyDescent="0.25">
      <c r="A136" s="432">
        <v>130</v>
      </c>
      <c r="B136" s="475">
        <v>0</v>
      </c>
      <c r="C136" s="475">
        <v>0</v>
      </c>
      <c r="D136" s="475">
        <v>0</v>
      </c>
      <c r="E136" s="475">
        <v>0</v>
      </c>
    </row>
    <row r="137" spans="1:5" x14ac:dyDescent="0.25">
      <c r="A137" s="432">
        <v>131</v>
      </c>
      <c r="B137" s="475">
        <v>0</v>
      </c>
      <c r="C137" s="475">
        <v>0</v>
      </c>
      <c r="D137" s="475">
        <v>0</v>
      </c>
      <c r="E137" s="475">
        <v>0</v>
      </c>
    </row>
    <row r="138" spans="1:5" x14ac:dyDescent="0.25">
      <c r="A138" s="432">
        <v>132</v>
      </c>
      <c r="B138" s="475">
        <v>0</v>
      </c>
      <c r="C138" s="475">
        <v>0</v>
      </c>
      <c r="D138" s="475">
        <v>0</v>
      </c>
      <c r="E138" s="475">
        <v>0</v>
      </c>
    </row>
    <row r="139" spans="1:5" x14ac:dyDescent="0.25">
      <c r="A139" s="432">
        <v>133</v>
      </c>
      <c r="B139" s="475">
        <v>0</v>
      </c>
      <c r="C139" s="475">
        <v>0</v>
      </c>
      <c r="D139" s="475">
        <v>0</v>
      </c>
      <c r="E139" s="475">
        <v>0</v>
      </c>
    </row>
    <row r="140" spans="1:5" x14ac:dyDescent="0.25">
      <c r="A140" s="432">
        <v>134</v>
      </c>
      <c r="B140" s="475">
        <v>0</v>
      </c>
      <c r="C140" s="475">
        <v>0</v>
      </c>
      <c r="D140" s="475">
        <v>0</v>
      </c>
      <c r="E140" s="475">
        <v>0</v>
      </c>
    </row>
    <row r="141" spans="1:5" x14ac:dyDescent="0.25">
      <c r="A141" s="432">
        <v>135</v>
      </c>
      <c r="B141" s="475">
        <v>0</v>
      </c>
      <c r="C141" s="475">
        <v>0</v>
      </c>
      <c r="D141" s="475">
        <v>0</v>
      </c>
      <c r="E141" s="475">
        <v>0</v>
      </c>
    </row>
    <row r="142" spans="1:5" x14ac:dyDescent="0.25">
      <c r="A142" s="432">
        <v>136</v>
      </c>
      <c r="B142" s="475">
        <v>0</v>
      </c>
      <c r="C142" s="475">
        <v>0</v>
      </c>
      <c r="D142" s="475">
        <v>0</v>
      </c>
      <c r="E142" s="475">
        <v>0</v>
      </c>
    </row>
    <row r="143" spans="1:5" x14ac:dyDescent="0.25">
      <c r="A143" s="432">
        <v>137</v>
      </c>
      <c r="B143" s="475">
        <v>0</v>
      </c>
      <c r="C143" s="475">
        <v>0</v>
      </c>
      <c r="D143" s="475">
        <v>0</v>
      </c>
      <c r="E143" s="475">
        <v>0</v>
      </c>
    </row>
    <row r="144" spans="1:5" x14ac:dyDescent="0.25">
      <c r="A144" s="432">
        <v>138</v>
      </c>
      <c r="B144" s="475">
        <v>0</v>
      </c>
      <c r="C144" s="475">
        <v>0</v>
      </c>
      <c r="D144" s="475">
        <v>0</v>
      </c>
      <c r="E144" s="475">
        <v>0</v>
      </c>
    </row>
    <row r="145" spans="1:5" x14ac:dyDescent="0.25">
      <c r="A145" s="432">
        <v>139</v>
      </c>
      <c r="B145" s="475">
        <v>0</v>
      </c>
      <c r="C145" s="475">
        <v>0</v>
      </c>
      <c r="D145" s="475">
        <v>0</v>
      </c>
      <c r="E145" s="475">
        <v>0</v>
      </c>
    </row>
    <row r="146" spans="1:5" x14ac:dyDescent="0.25">
      <c r="A146" s="432">
        <v>140</v>
      </c>
      <c r="B146" s="475">
        <v>0</v>
      </c>
      <c r="C146" s="475">
        <v>0</v>
      </c>
      <c r="D146" s="475">
        <v>0</v>
      </c>
      <c r="E146" s="475">
        <v>0</v>
      </c>
    </row>
    <row r="147" spans="1:5" x14ac:dyDescent="0.25">
      <c r="A147" s="432">
        <v>141</v>
      </c>
      <c r="B147" s="475">
        <v>0</v>
      </c>
      <c r="C147" s="475">
        <v>0</v>
      </c>
      <c r="D147" s="475">
        <v>0</v>
      </c>
      <c r="E147" s="475">
        <v>0</v>
      </c>
    </row>
    <row r="148" spans="1:5" x14ac:dyDescent="0.25">
      <c r="A148" s="432">
        <v>142</v>
      </c>
      <c r="B148" s="475">
        <v>0</v>
      </c>
      <c r="C148" s="475">
        <v>0</v>
      </c>
      <c r="D148" s="475">
        <v>0</v>
      </c>
      <c r="E148" s="475">
        <v>0</v>
      </c>
    </row>
    <row r="149" spans="1:5" x14ac:dyDescent="0.25">
      <c r="A149" s="432">
        <v>143</v>
      </c>
      <c r="B149" s="475">
        <v>0</v>
      </c>
      <c r="C149" s="475">
        <v>0</v>
      </c>
      <c r="D149" s="475">
        <v>0</v>
      </c>
      <c r="E149" s="475">
        <v>0</v>
      </c>
    </row>
    <row r="150" spans="1:5" x14ac:dyDescent="0.25">
      <c r="A150" s="432">
        <v>144</v>
      </c>
      <c r="B150" s="475">
        <v>0</v>
      </c>
      <c r="C150" s="475">
        <v>0</v>
      </c>
      <c r="D150" s="475">
        <v>0</v>
      </c>
      <c r="E150" s="475">
        <v>0</v>
      </c>
    </row>
    <row r="151" spans="1:5" x14ac:dyDescent="0.25">
      <c r="A151" s="432">
        <v>145</v>
      </c>
      <c r="B151" s="475">
        <v>0</v>
      </c>
      <c r="C151" s="475">
        <v>0</v>
      </c>
      <c r="D151" s="475">
        <v>0</v>
      </c>
      <c r="E151" s="475">
        <v>0</v>
      </c>
    </row>
    <row r="152" spans="1:5" x14ac:dyDescent="0.25">
      <c r="A152" s="432">
        <v>146</v>
      </c>
      <c r="B152" s="475">
        <v>0</v>
      </c>
      <c r="C152" s="475">
        <v>0</v>
      </c>
      <c r="D152" s="475">
        <v>0</v>
      </c>
      <c r="E152" s="475">
        <v>0</v>
      </c>
    </row>
    <row r="153" spans="1:5" x14ac:dyDescent="0.25">
      <c r="A153" s="432">
        <v>147</v>
      </c>
      <c r="B153" s="475">
        <v>0</v>
      </c>
      <c r="C153" s="475">
        <v>0</v>
      </c>
      <c r="D153" s="475">
        <v>0</v>
      </c>
      <c r="E153" s="475">
        <v>0</v>
      </c>
    </row>
    <row r="154" spans="1:5" x14ac:dyDescent="0.25">
      <c r="A154" s="432">
        <v>148</v>
      </c>
      <c r="B154" s="475">
        <v>0</v>
      </c>
      <c r="C154" s="475">
        <v>0</v>
      </c>
      <c r="D154" s="475">
        <v>0</v>
      </c>
      <c r="E154" s="475">
        <v>0</v>
      </c>
    </row>
    <row r="155" spans="1:5" x14ac:dyDescent="0.25">
      <c r="A155" s="432">
        <v>149</v>
      </c>
      <c r="B155" s="475">
        <v>0</v>
      </c>
      <c r="C155" s="475">
        <v>0</v>
      </c>
      <c r="D155" s="475">
        <v>0</v>
      </c>
      <c r="E155" s="475">
        <v>0</v>
      </c>
    </row>
    <row r="156" spans="1:5" x14ac:dyDescent="0.25">
      <c r="A156" s="432">
        <v>150</v>
      </c>
      <c r="B156" s="475">
        <v>0</v>
      </c>
      <c r="C156" s="475">
        <v>0</v>
      </c>
      <c r="D156" s="475">
        <v>0</v>
      </c>
      <c r="E156" s="475">
        <v>0</v>
      </c>
    </row>
    <row r="157" spans="1:5" x14ac:dyDescent="0.25">
      <c r="A157" s="432">
        <v>151</v>
      </c>
      <c r="B157" s="475">
        <v>0</v>
      </c>
      <c r="C157" s="475">
        <v>0</v>
      </c>
      <c r="D157" s="475">
        <v>0</v>
      </c>
      <c r="E157" s="475">
        <v>0</v>
      </c>
    </row>
    <row r="158" spans="1:5" x14ac:dyDescent="0.25">
      <c r="A158" s="432">
        <v>152</v>
      </c>
      <c r="B158" s="475">
        <v>0</v>
      </c>
      <c r="C158" s="475">
        <v>0</v>
      </c>
      <c r="D158" s="475">
        <v>0</v>
      </c>
      <c r="E158" s="475">
        <v>0</v>
      </c>
    </row>
    <row r="159" spans="1:5" x14ac:dyDescent="0.25">
      <c r="A159" s="432">
        <v>153</v>
      </c>
      <c r="B159" s="475">
        <v>0</v>
      </c>
      <c r="C159" s="475">
        <v>0</v>
      </c>
      <c r="D159" s="475">
        <v>0</v>
      </c>
      <c r="E159" s="475">
        <v>0</v>
      </c>
    </row>
    <row r="160" spans="1:5" x14ac:dyDescent="0.25">
      <c r="A160" s="432">
        <v>154</v>
      </c>
      <c r="B160" s="475">
        <v>0</v>
      </c>
      <c r="C160" s="475">
        <v>0</v>
      </c>
      <c r="D160" s="475">
        <v>0</v>
      </c>
      <c r="E160" s="475">
        <v>0</v>
      </c>
    </row>
    <row r="161" spans="1:5" x14ac:dyDescent="0.25">
      <c r="A161" s="432">
        <v>155</v>
      </c>
      <c r="B161" s="475">
        <v>0</v>
      </c>
      <c r="C161" s="475">
        <v>0</v>
      </c>
      <c r="D161" s="475">
        <v>0</v>
      </c>
      <c r="E161" s="475">
        <v>0</v>
      </c>
    </row>
    <row r="162" spans="1:5" x14ac:dyDescent="0.25">
      <c r="A162" s="432">
        <v>156</v>
      </c>
      <c r="B162" s="475">
        <v>0</v>
      </c>
      <c r="C162" s="475">
        <v>0</v>
      </c>
      <c r="D162" s="475">
        <v>0</v>
      </c>
      <c r="E162" s="475">
        <v>0</v>
      </c>
    </row>
    <row r="163" spans="1:5" x14ac:dyDescent="0.25">
      <c r="A163" s="432">
        <v>157</v>
      </c>
      <c r="B163" s="475">
        <v>0</v>
      </c>
      <c r="C163" s="475">
        <v>0</v>
      </c>
      <c r="D163" s="475">
        <v>0</v>
      </c>
      <c r="E163" s="475">
        <v>0</v>
      </c>
    </row>
    <row r="164" spans="1:5" x14ac:dyDescent="0.25">
      <c r="A164" s="432">
        <v>158</v>
      </c>
      <c r="B164" s="475">
        <v>0</v>
      </c>
      <c r="C164" s="475">
        <v>0</v>
      </c>
      <c r="D164" s="475">
        <v>0</v>
      </c>
      <c r="E164" s="475">
        <v>0</v>
      </c>
    </row>
    <row r="165" spans="1:5" x14ac:dyDescent="0.25">
      <c r="A165" s="432">
        <v>159</v>
      </c>
      <c r="B165" s="475">
        <v>0</v>
      </c>
      <c r="C165" s="475">
        <v>0</v>
      </c>
      <c r="D165" s="475">
        <v>0</v>
      </c>
      <c r="E165" s="475">
        <v>0</v>
      </c>
    </row>
    <row r="166" spans="1:5" x14ac:dyDescent="0.25">
      <c r="A166" s="432">
        <v>160</v>
      </c>
      <c r="B166" s="475">
        <v>0</v>
      </c>
      <c r="C166" s="475">
        <v>0</v>
      </c>
      <c r="D166" s="475">
        <v>0</v>
      </c>
      <c r="E166" s="475">
        <v>0</v>
      </c>
    </row>
    <row r="167" spans="1:5" x14ac:dyDescent="0.25">
      <c r="A167" s="432">
        <v>161</v>
      </c>
      <c r="B167" s="475">
        <v>0</v>
      </c>
      <c r="C167" s="475">
        <v>0</v>
      </c>
      <c r="D167" s="475">
        <v>0</v>
      </c>
      <c r="E167" s="475">
        <v>0</v>
      </c>
    </row>
    <row r="168" spans="1:5" x14ac:dyDescent="0.25">
      <c r="A168" s="432">
        <v>162</v>
      </c>
      <c r="B168" s="475">
        <v>0</v>
      </c>
      <c r="C168" s="475">
        <v>0</v>
      </c>
      <c r="D168" s="475">
        <v>0</v>
      </c>
      <c r="E168" s="475">
        <v>0</v>
      </c>
    </row>
    <row r="169" spans="1:5" x14ac:dyDescent="0.25">
      <c r="A169" s="432">
        <v>163</v>
      </c>
      <c r="B169" s="475">
        <v>0</v>
      </c>
      <c r="C169" s="475">
        <v>0</v>
      </c>
      <c r="D169" s="475">
        <v>0</v>
      </c>
      <c r="E169" s="475">
        <v>0</v>
      </c>
    </row>
    <row r="170" spans="1:5" x14ac:dyDescent="0.25">
      <c r="A170" s="432">
        <v>164</v>
      </c>
      <c r="B170" s="475">
        <v>0</v>
      </c>
      <c r="C170" s="475">
        <v>0</v>
      </c>
      <c r="D170" s="475">
        <v>0</v>
      </c>
      <c r="E170" s="475">
        <v>0</v>
      </c>
    </row>
    <row r="171" spans="1:5" x14ac:dyDescent="0.25">
      <c r="A171" s="432">
        <v>165</v>
      </c>
      <c r="B171" s="475">
        <v>0</v>
      </c>
      <c r="C171" s="475">
        <v>0</v>
      </c>
      <c r="D171" s="475">
        <v>0</v>
      </c>
      <c r="E171" s="475">
        <v>0</v>
      </c>
    </row>
    <row r="172" spans="1:5" x14ac:dyDescent="0.25">
      <c r="A172" s="432">
        <v>166</v>
      </c>
      <c r="B172" s="475">
        <v>0</v>
      </c>
      <c r="C172" s="475">
        <v>0</v>
      </c>
      <c r="D172" s="475">
        <v>0</v>
      </c>
      <c r="E172" s="475">
        <v>0</v>
      </c>
    </row>
    <row r="173" spans="1:5" x14ac:dyDescent="0.25">
      <c r="A173" s="432">
        <v>167</v>
      </c>
      <c r="B173" s="475">
        <v>0</v>
      </c>
      <c r="C173" s="475">
        <v>0</v>
      </c>
      <c r="D173" s="475">
        <v>0</v>
      </c>
      <c r="E173" s="475">
        <v>0</v>
      </c>
    </row>
    <row r="174" spans="1:5" x14ac:dyDescent="0.25">
      <c r="A174" s="432">
        <v>168</v>
      </c>
      <c r="B174" s="475">
        <v>0</v>
      </c>
      <c r="C174" s="475">
        <v>0</v>
      </c>
      <c r="D174" s="475">
        <v>0</v>
      </c>
      <c r="E174" s="475">
        <v>0</v>
      </c>
    </row>
    <row r="175" spans="1:5" x14ac:dyDescent="0.25">
      <c r="A175" s="432">
        <v>169</v>
      </c>
      <c r="B175" s="475">
        <v>0</v>
      </c>
      <c r="C175" s="475">
        <v>0</v>
      </c>
      <c r="D175" s="475">
        <v>0</v>
      </c>
      <c r="E175" s="475">
        <v>0</v>
      </c>
    </row>
    <row r="176" spans="1:5" x14ac:dyDescent="0.25">
      <c r="A176" s="432">
        <v>170</v>
      </c>
      <c r="B176" s="475">
        <v>0</v>
      </c>
      <c r="C176" s="475">
        <v>0</v>
      </c>
      <c r="D176" s="475">
        <v>0</v>
      </c>
      <c r="E176" s="475">
        <v>0</v>
      </c>
    </row>
    <row r="177" spans="1:5" x14ac:dyDescent="0.25">
      <c r="A177" s="432">
        <v>171</v>
      </c>
      <c r="B177" s="475">
        <v>0</v>
      </c>
      <c r="C177" s="475">
        <v>0</v>
      </c>
      <c r="D177" s="475">
        <v>0</v>
      </c>
      <c r="E177" s="475">
        <v>0</v>
      </c>
    </row>
    <row r="178" spans="1:5" x14ac:dyDescent="0.25">
      <c r="A178" s="432">
        <v>172</v>
      </c>
      <c r="B178" s="475">
        <v>0</v>
      </c>
      <c r="C178" s="475">
        <v>0</v>
      </c>
      <c r="D178" s="475">
        <v>0</v>
      </c>
      <c r="E178" s="475">
        <v>0</v>
      </c>
    </row>
    <row r="179" spans="1:5" x14ac:dyDescent="0.25">
      <c r="A179" s="432">
        <v>173</v>
      </c>
      <c r="B179" s="475">
        <v>0</v>
      </c>
      <c r="C179" s="475">
        <v>0</v>
      </c>
      <c r="D179" s="475">
        <v>0</v>
      </c>
      <c r="E179" s="475">
        <v>0</v>
      </c>
    </row>
    <row r="180" spans="1:5" x14ac:dyDescent="0.25">
      <c r="A180" s="432">
        <v>174</v>
      </c>
      <c r="B180" s="475">
        <v>0</v>
      </c>
      <c r="C180" s="475">
        <v>0</v>
      </c>
      <c r="D180" s="475">
        <v>0</v>
      </c>
      <c r="E180" s="475">
        <v>0</v>
      </c>
    </row>
    <row r="181" spans="1:5" x14ac:dyDescent="0.25">
      <c r="A181" s="432">
        <v>175</v>
      </c>
      <c r="B181" s="475">
        <v>0</v>
      </c>
      <c r="C181" s="475">
        <v>0</v>
      </c>
      <c r="D181" s="475">
        <v>0</v>
      </c>
      <c r="E181" s="475">
        <v>0</v>
      </c>
    </row>
    <row r="182" spans="1:5" x14ac:dyDescent="0.25">
      <c r="A182" s="432">
        <v>176</v>
      </c>
      <c r="B182" s="475">
        <v>0</v>
      </c>
      <c r="C182" s="475">
        <v>0</v>
      </c>
      <c r="D182" s="475">
        <v>0</v>
      </c>
      <c r="E182" s="475">
        <v>0</v>
      </c>
    </row>
    <row r="183" spans="1:5" x14ac:dyDescent="0.25">
      <c r="A183" s="432">
        <v>177</v>
      </c>
      <c r="B183" s="475">
        <v>0</v>
      </c>
      <c r="C183" s="475">
        <v>0</v>
      </c>
      <c r="D183" s="475">
        <v>0</v>
      </c>
      <c r="E183" s="475">
        <v>0</v>
      </c>
    </row>
    <row r="184" spans="1:5" x14ac:dyDescent="0.25">
      <c r="A184" s="432">
        <v>178</v>
      </c>
      <c r="B184" s="475">
        <v>0</v>
      </c>
      <c r="C184" s="475">
        <v>0</v>
      </c>
      <c r="D184" s="475">
        <v>0</v>
      </c>
      <c r="E184" s="475">
        <v>0</v>
      </c>
    </row>
    <row r="185" spans="1:5" x14ac:dyDescent="0.25">
      <c r="A185" s="432">
        <v>179</v>
      </c>
      <c r="B185" s="475">
        <v>0</v>
      </c>
      <c r="C185" s="475">
        <v>0</v>
      </c>
      <c r="D185" s="475">
        <v>0</v>
      </c>
      <c r="E185" s="475">
        <v>0</v>
      </c>
    </row>
    <row r="186" spans="1:5" x14ac:dyDescent="0.25">
      <c r="A186" s="432">
        <v>180</v>
      </c>
      <c r="B186" s="475">
        <v>0</v>
      </c>
      <c r="C186" s="475">
        <v>0</v>
      </c>
      <c r="D186" s="475">
        <v>0</v>
      </c>
      <c r="E186" s="475">
        <v>0</v>
      </c>
    </row>
    <row r="187" spans="1:5" x14ac:dyDescent="0.25">
      <c r="A187" s="432">
        <v>181</v>
      </c>
      <c r="B187" s="475">
        <v>0</v>
      </c>
      <c r="C187" s="475">
        <v>0</v>
      </c>
      <c r="D187" s="475">
        <v>0</v>
      </c>
      <c r="E187" s="475">
        <v>0</v>
      </c>
    </row>
    <row r="188" spans="1:5" x14ac:dyDescent="0.25">
      <c r="A188" s="432">
        <v>182</v>
      </c>
      <c r="B188" s="475">
        <v>0</v>
      </c>
      <c r="C188" s="475">
        <v>0</v>
      </c>
      <c r="D188" s="475">
        <v>0</v>
      </c>
      <c r="E188" s="475">
        <v>0</v>
      </c>
    </row>
    <row r="189" spans="1:5" x14ac:dyDescent="0.25">
      <c r="A189" s="432">
        <v>183</v>
      </c>
      <c r="B189" s="475">
        <v>0</v>
      </c>
      <c r="C189" s="475">
        <v>0</v>
      </c>
      <c r="D189" s="475">
        <v>0</v>
      </c>
      <c r="E189" s="475">
        <v>0</v>
      </c>
    </row>
    <row r="190" spans="1:5" x14ac:dyDescent="0.25">
      <c r="A190" s="432">
        <v>184</v>
      </c>
      <c r="B190" s="475">
        <v>0</v>
      </c>
      <c r="C190" s="475">
        <v>0</v>
      </c>
      <c r="D190" s="475">
        <v>0</v>
      </c>
      <c r="E190" s="475">
        <v>0</v>
      </c>
    </row>
    <row r="191" spans="1:5" x14ac:dyDescent="0.25">
      <c r="A191" s="432">
        <v>185</v>
      </c>
      <c r="B191" s="475">
        <v>0</v>
      </c>
      <c r="C191" s="475">
        <v>0</v>
      </c>
      <c r="D191" s="475">
        <v>0</v>
      </c>
      <c r="E191" s="475">
        <v>0</v>
      </c>
    </row>
    <row r="192" spans="1:5" x14ac:dyDescent="0.25">
      <c r="A192" s="432">
        <v>186</v>
      </c>
      <c r="B192" s="475">
        <v>0</v>
      </c>
      <c r="C192" s="475">
        <v>0</v>
      </c>
      <c r="D192" s="475">
        <v>0</v>
      </c>
      <c r="E192" s="475">
        <v>0</v>
      </c>
    </row>
    <row r="193" spans="1:5" x14ac:dyDescent="0.25">
      <c r="A193" s="432">
        <v>187</v>
      </c>
      <c r="B193" s="475">
        <v>0</v>
      </c>
      <c r="C193" s="475">
        <v>0</v>
      </c>
      <c r="D193" s="475">
        <v>0</v>
      </c>
      <c r="E193" s="475">
        <v>0</v>
      </c>
    </row>
    <row r="194" spans="1:5" x14ac:dyDescent="0.25">
      <c r="A194" s="432">
        <v>188</v>
      </c>
      <c r="B194" s="475">
        <v>0</v>
      </c>
      <c r="C194" s="475">
        <v>0</v>
      </c>
      <c r="D194" s="475">
        <v>0</v>
      </c>
      <c r="E194" s="475">
        <v>0</v>
      </c>
    </row>
    <row r="195" spans="1:5" x14ac:dyDescent="0.25">
      <c r="A195" s="432">
        <v>189</v>
      </c>
      <c r="B195" s="475">
        <v>0</v>
      </c>
      <c r="C195" s="475">
        <v>0</v>
      </c>
      <c r="D195" s="475">
        <v>0</v>
      </c>
      <c r="E195" s="475">
        <v>0</v>
      </c>
    </row>
    <row r="196" spans="1:5" x14ac:dyDescent="0.25">
      <c r="A196" s="432">
        <v>190</v>
      </c>
      <c r="B196" s="475">
        <v>0</v>
      </c>
      <c r="C196" s="475">
        <v>0</v>
      </c>
      <c r="D196" s="475">
        <v>0</v>
      </c>
      <c r="E196" s="475">
        <v>0</v>
      </c>
    </row>
    <row r="197" spans="1:5" x14ac:dyDescent="0.25">
      <c r="A197" s="432">
        <v>191</v>
      </c>
      <c r="B197" s="475">
        <v>0</v>
      </c>
      <c r="C197" s="475">
        <v>0</v>
      </c>
      <c r="D197" s="475">
        <v>0</v>
      </c>
      <c r="E197" s="475">
        <v>0</v>
      </c>
    </row>
    <row r="198" spans="1:5" x14ac:dyDescent="0.25">
      <c r="A198" s="432">
        <v>192</v>
      </c>
      <c r="B198" s="475">
        <v>0</v>
      </c>
      <c r="C198" s="475">
        <v>0</v>
      </c>
      <c r="D198" s="475">
        <v>0</v>
      </c>
      <c r="E198" s="475">
        <v>0</v>
      </c>
    </row>
    <row r="199" spans="1:5" x14ac:dyDescent="0.25">
      <c r="A199" s="432">
        <v>193</v>
      </c>
      <c r="B199" s="475">
        <v>0</v>
      </c>
      <c r="C199" s="475">
        <v>0</v>
      </c>
      <c r="D199" s="475">
        <v>0</v>
      </c>
      <c r="E199" s="475">
        <v>0</v>
      </c>
    </row>
    <row r="200" spans="1:5" x14ac:dyDescent="0.25">
      <c r="A200" s="432">
        <v>194</v>
      </c>
      <c r="B200" s="475">
        <v>0</v>
      </c>
      <c r="C200" s="475">
        <v>0</v>
      </c>
      <c r="D200" s="475">
        <v>0</v>
      </c>
      <c r="E200" s="475">
        <v>0</v>
      </c>
    </row>
    <row r="201" spans="1:5" x14ac:dyDescent="0.25">
      <c r="A201" s="432">
        <v>195</v>
      </c>
      <c r="B201" s="475">
        <v>0</v>
      </c>
      <c r="C201" s="475">
        <v>0</v>
      </c>
      <c r="D201" s="475">
        <v>0</v>
      </c>
      <c r="E201" s="475">
        <v>0</v>
      </c>
    </row>
    <row r="202" spans="1:5" x14ac:dyDescent="0.25">
      <c r="A202" s="432">
        <v>196</v>
      </c>
      <c r="B202" s="475">
        <v>0</v>
      </c>
      <c r="C202" s="475">
        <v>0</v>
      </c>
      <c r="D202" s="475">
        <v>0</v>
      </c>
      <c r="E202" s="475">
        <v>0</v>
      </c>
    </row>
    <row r="203" spans="1:5" x14ac:dyDescent="0.25">
      <c r="A203" s="432">
        <v>197</v>
      </c>
      <c r="B203" s="475">
        <v>0</v>
      </c>
      <c r="C203" s="475">
        <v>0</v>
      </c>
      <c r="D203" s="475">
        <v>0</v>
      </c>
      <c r="E203" s="475">
        <v>0</v>
      </c>
    </row>
    <row r="204" spans="1:5" x14ac:dyDescent="0.25">
      <c r="A204" s="432">
        <v>198</v>
      </c>
      <c r="B204" s="475">
        <v>0</v>
      </c>
      <c r="C204" s="475">
        <v>0</v>
      </c>
      <c r="D204" s="475">
        <v>0</v>
      </c>
      <c r="E204" s="475">
        <v>0</v>
      </c>
    </row>
    <row r="205" spans="1:5" x14ac:dyDescent="0.25">
      <c r="A205" s="432">
        <v>199</v>
      </c>
      <c r="B205" s="475">
        <v>0</v>
      </c>
      <c r="C205" s="475">
        <v>0</v>
      </c>
      <c r="D205" s="475">
        <v>0</v>
      </c>
      <c r="E205" s="475">
        <v>0</v>
      </c>
    </row>
    <row r="206" spans="1:5" x14ac:dyDescent="0.25">
      <c r="A206" s="432">
        <v>200</v>
      </c>
      <c r="B206" s="475">
        <v>0</v>
      </c>
      <c r="C206" s="475">
        <v>0</v>
      </c>
      <c r="D206" s="475">
        <v>0</v>
      </c>
      <c r="E206" s="475">
        <v>0</v>
      </c>
    </row>
    <row r="207" spans="1:5" x14ac:dyDescent="0.25">
      <c r="A207" s="432">
        <v>201</v>
      </c>
      <c r="B207" s="475">
        <v>0</v>
      </c>
      <c r="C207" s="475">
        <v>0</v>
      </c>
      <c r="D207" s="475">
        <v>0</v>
      </c>
      <c r="E207" s="475">
        <v>0</v>
      </c>
    </row>
    <row r="208" spans="1:5" x14ac:dyDescent="0.25">
      <c r="A208" s="432">
        <v>202</v>
      </c>
      <c r="B208" s="475">
        <v>0</v>
      </c>
      <c r="C208" s="475">
        <v>0</v>
      </c>
      <c r="D208" s="475">
        <v>0</v>
      </c>
      <c r="E208" s="475">
        <v>0</v>
      </c>
    </row>
    <row r="209" spans="1:5" x14ac:dyDescent="0.25">
      <c r="A209" s="432">
        <v>203</v>
      </c>
      <c r="B209" s="475">
        <v>0</v>
      </c>
      <c r="C209" s="475">
        <v>0</v>
      </c>
      <c r="D209" s="475">
        <v>0</v>
      </c>
      <c r="E209" s="475">
        <v>0</v>
      </c>
    </row>
    <row r="210" spans="1:5" x14ac:dyDescent="0.25">
      <c r="A210" s="432">
        <v>204</v>
      </c>
      <c r="B210" s="475">
        <v>0</v>
      </c>
      <c r="C210" s="475">
        <v>0</v>
      </c>
      <c r="D210" s="475">
        <v>0</v>
      </c>
      <c r="E210" s="475">
        <v>0</v>
      </c>
    </row>
    <row r="211" spans="1:5" x14ac:dyDescent="0.25">
      <c r="A211" s="432">
        <v>205</v>
      </c>
      <c r="B211" s="475">
        <v>0</v>
      </c>
      <c r="C211" s="475">
        <v>0</v>
      </c>
      <c r="D211" s="475">
        <v>0</v>
      </c>
      <c r="E211" s="475">
        <v>0</v>
      </c>
    </row>
    <row r="212" spans="1:5" x14ac:dyDescent="0.25">
      <c r="A212" s="432">
        <v>206</v>
      </c>
      <c r="B212" s="475">
        <v>0</v>
      </c>
      <c r="C212" s="475">
        <v>0</v>
      </c>
      <c r="D212" s="475">
        <v>0</v>
      </c>
      <c r="E212" s="475">
        <v>0</v>
      </c>
    </row>
    <row r="213" spans="1:5" x14ac:dyDescent="0.25">
      <c r="A213" s="432">
        <v>207</v>
      </c>
      <c r="B213" s="475">
        <v>0</v>
      </c>
      <c r="C213" s="475">
        <v>0</v>
      </c>
      <c r="D213" s="475">
        <v>0</v>
      </c>
      <c r="E213" s="475">
        <v>0</v>
      </c>
    </row>
    <row r="214" spans="1:5" x14ac:dyDescent="0.25">
      <c r="A214" s="432">
        <v>208</v>
      </c>
      <c r="B214" s="475">
        <v>0</v>
      </c>
      <c r="C214" s="475">
        <v>0</v>
      </c>
      <c r="D214" s="475">
        <v>0</v>
      </c>
      <c r="E214" s="475">
        <v>0</v>
      </c>
    </row>
    <row r="215" spans="1:5" x14ac:dyDescent="0.25">
      <c r="A215" s="432">
        <v>209</v>
      </c>
      <c r="B215" s="475">
        <v>0</v>
      </c>
      <c r="C215" s="475">
        <v>0</v>
      </c>
      <c r="D215" s="475">
        <v>0</v>
      </c>
      <c r="E215" s="475">
        <v>0</v>
      </c>
    </row>
    <row r="216" spans="1:5" x14ac:dyDescent="0.25">
      <c r="A216" s="432">
        <v>210</v>
      </c>
      <c r="B216" s="475">
        <v>0</v>
      </c>
      <c r="C216" s="475">
        <v>0</v>
      </c>
      <c r="D216" s="475">
        <v>0</v>
      </c>
      <c r="E216" s="475">
        <v>0</v>
      </c>
    </row>
    <row r="217" spans="1:5" x14ac:dyDescent="0.25">
      <c r="A217" s="432">
        <v>211</v>
      </c>
      <c r="B217" s="475">
        <v>0</v>
      </c>
      <c r="C217" s="475">
        <v>0</v>
      </c>
      <c r="D217" s="475">
        <v>0</v>
      </c>
      <c r="E217" s="475">
        <v>0</v>
      </c>
    </row>
    <row r="218" spans="1:5" x14ac:dyDescent="0.25">
      <c r="A218" s="432">
        <v>212</v>
      </c>
      <c r="B218" s="475">
        <v>0</v>
      </c>
      <c r="C218" s="475">
        <v>0</v>
      </c>
      <c r="D218" s="475">
        <v>0</v>
      </c>
      <c r="E218" s="475">
        <v>0</v>
      </c>
    </row>
    <row r="219" spans="1:5" x14ac:dyDescent="0.25">
      <c r="A219" s="432">
        <v>213</v>
      </c>
      <c r="B219" s="475">
        <v>0</v>
      </c>
      <c r="C219" s="475">
        <v>0</v>
      </c>
      <c r="D219" s="475">
        <v>0</v>
      </c>
      <c r="E219" s="475">
        <v>0</v>
      </c>
    </row>
    <row r="220" spans="1:5" x14ac:dyDescent="0.25">
      <c r="A220" s="432">
        <v>214</v>
      </c>
      <c r="B220" s="475">
        <v>0</v>
      </c>
      <c r="C220" s="475">
        <v>0</v>
      </c>
      <c r="D220" s="475">
        <v>0</v>
      </c>
      <c r="E220" s="475">
        <v>0</v>
      </c>
    </row>
    <row r="221" spans="1:5" x14ac:dyDescent="0.25">
      <c r="A221" s="432">
        <v>215</v>
      </c>
      <c r="B221" s="475">
        <v>0</v>
      </c>
      <c r="C221" s="475">
        <v>0</v>
      </c>
      <c r="D221" s="475">
        <v>0</v>
      </c>
      <c r="E221" s="475">
        <v>0</v>
      </c>
    </row>
    <row r="222" spans="1:5" x14ac:dyDescent="0.25">
      <c r="A222" s="432">
        <v>216</v>
      </c>
      <c r="B222" s="475">
        <v>0</v>
      </c>
      <c r="C222" s="475">
        <v>0</v>
      </c>
      <c r="D222" s="475">
        <v>0</v>
      </c>
      <c r="E222" s="475">
        <v>0</v>
      </c>
    </row>
    <row r="223" spans="1:5" x14ac:dyDescent="0.25">
      <c r="A223" s="432">
        <v>217</v>
      </c>
      <c r="B223" s="475">
        <v>0</v>
      </c>
      <c r="C223" s="475">
        <v>0</v>
      </c>
      <c r="D223" s="475">
        <v>0</v>
      </c>
      <c r="E223" s="475">
        <v>0</v>
      </c>
    </row>
    <row r="224" spans="1:5" x14ac:dyDescent="0.25">
      <c r="A224" s="432">
        <v>218</v>
      </c>
      <c r="B224" s="475">
        <v>0</v>
      </c>
      <c r="C224" s="475">
        <v>0</v>
      </c>
      <c r="D224" s="475">
        <v>0</v>
      </c>
      <c r="E224" s="475">
        <v>0</v>
      </c>
    </row>
    <row r="225" spans="1:5" x14ac:dyDescent="0.25">
      <c r="A225" s="432">
        <v>219</v>
      </c>
      <c r="B225" s="475">
        <v>0</v>
      </c>
      <c r="C225" s="475">
        <v>0</v>
      </c>
      <c r="D225" s="475">
        <v>0</v>
      </c>
      <c r="E225" s="475">
        <v>0</v>
      </c>
    </row>
    <row r="226" spans="1:5" x14ac:dyDescent="0.25">
      <c r="A226" s="432">
        <v>220</v>
      </c>
      <c r="B226" s="475">
        <v>0</v>
      </c>
      <c r="C226" s="475">
        <v>0</v>
      </c>
      <c r="D226" s="475">
        <v>0</v>
      </c>
      <c r="E226" s="475">
        <v>0</v>
      </c>
    </row>
    <row r="227" spans="1:5" x14ac:dyDescent="0.25">
      <c r="A227" s="432">
        <v>221</v>
      </c>
      <c r="B227" s="475">
        <v>0</v>
      </c>
      <c r="C227" s="475">
        <v>0</v>
      </c>
      <c r="D227" s="475">
        <v>0</v>
      </c>
      <c r="E227" s="475">
        <v>0</v>
      </c>
    </row>
    <row r="228" spans="1:5" x14ac:dyDescent="0.25">
      <c r="A228" s="432">
        <v>222</v>
      </c>
      <c r="B228" s="475">
        <v>0</v>
      </c>
      <c r="C228" s="475">
        <v>0</v>
      </c>
      <c r="D228" s="475">
        <v>0</v>
      </c>
      <c r="E228" s="475">
        <v>0</v>
      </c>
    </row>
    <row r="229" spans="1:5" x14ac:dyDescent="0.25">
      <c r="A229" s="432">
        <v>223</v>
      </c>
      <c r="B229" s="475">
        <v>0</v>
      </c>
      <c r="C229" s="475">
        <v>0</v>
      </c>
      <c r="D229" s="475">
        <v>0</v>
      </c>
      <c r="E229" s="475">
        <v>0</v>
      </c>
    </row>
    <row r="230" spans="1:5" x14ac:dyDescent="0.25">
      <c r="A230" s="432">
        <v>224</v>
      </c>
      <c r="B230" s="475">
        <v>0</v>
      </c>
      <c r="C230" s="475">
        <v>0</v>
      </c>
      <c r="D230" s="475">
        <v>0</v>
      </c>
      <c r="E230" s="475">
        <v>0</v>
      </c>
    </row>
    <row r="231" spans="1:5" x14ac:dyDescent="0.25">
      <c r="A231" s="432">
        <v>225</v>
      </c>
      <c r="B231" s="475">
        <v>0</v>
      </c>
      <c r="C231" s="475">
        <v>0</v>
      </c>
      <c r="D231" s="475">
        <v>0</v>
      </c>
      <c r="E231" s="475">
        <v>0</v>
      </c>
    </row>
    <row r="232" spans="1:5" x14ac:dyDescent="0.25">
      <c r="A232" s="432">
        <v>226</v>
      </c>
      <c r="B232" s="475">
        <v>0</v>
      </c>
      <c r="C232" s="475">
        <v>0</v>
      </c>
      <c r="D232" s="475">
        <v>0</v>
      </c>
      <c r="E232" s="475">
        <v>0</v>
      </c>
    </row>
    <row r="233" spans="1:5" x14ac:dyDescent="0.25">
      <c r="A233" s="432">
        <v>227</v>
      </c>
      <c r="B233" s="475">
        <v>0</v>
      </c>
      <c r="C233" s="475">
        <v>0</v>
      </c>
      <c r="D233" s="475">
        <v>0</v>
      </c>
      <c r="E233" s="475">
        <v>0</v>
      </c>
    </row>
    <row r="234" spans="1:5" x14ac:dyDescent="0.25">
      <c r="A234" s="432">
        <v>228</v>
      </c>
      <c r="B234" s="475">
        <v>0</v>
      </c>
      <c r="C234" s="475">
        <v>0</v>
      </c>
      <c r="D234" s="475">
        <v>0</v>
      </c>
      <c r="E234" s="475">
        <v>0</v>
      </c>
    </row>
    <row r="235" spans="1:5" x14ac:dyDescent="0.25">
      <c r="A235" s="432">
        <v>229</v>
      </c>
      <c r="B235" s="475">
        <v>0</v>
      </c>
      <c r="C235" s="475">
        <v>0</v>
      </c>
      <c r="D235" s="475">
        <v>0</v>
      </c>
      <c r="E235" s="475">
        <v>0</v>
      </c>
    </row>
    <row r="236" spans="1:5" x14ac:dyDescent="0.25">
      <c r="A236" s="432">
        <v>230</v>
      </c>
      <c r="B236" s="475">
        <v>0</v>
      </c>
      <c r="C236" s="475">
        <v>0</v>
      </c>
      <c r="D236" s="475">
        <v>0</v>
      </c>
      <c r="E236" s="475">
        <v>0</v>
      </c>
    </row>
    <row r="237" spans="1:5" x14ac:dyDescent="0.25">
      <c r="A237" s="432">
        <v>231</v>
      </c>
      <c r="B237" s="475">
        <v>0</v>
      </c>
      <c r="C237" s="475">
        <v>0</v>
      </c>
      <c r="D237" s="475">
        <v>0</v>
      </c>
      <c r="E237" s="475">
        <v>0</v>
      </c>
    </row>
    <row r="238" spans="1:5" x14ac:dyDescent="0.25">
      <c r="A238" s="432">
        <v>232</v>
      </c>
      <c r="B238" s="475">
        <v>0</v>
      </c>
      <c r="C238" s="475">
        <v>0</v>
      </c>
      <c r="D238" s="475">
        <v>0</v>
      </c>
      <c r="E238" s="475">
        <v>0</v>
      </c>
    </row>
    <row r="239" spans="1:5" x14ac:dyDescent="0.25">
      <c r="A239" s="432">
        <v>233</v>
      </c>
      <c r="B239" s="475">
        <v>0</v>
      </c>
      <c r="C239" s="475">
        <v>0</v>
      </c>
      <c r="D239" s="475">
        <v>0</v>
      </c>
      <c r="E239" s="475">
        <v>0</v>
      </c>
    </row>
    <row r="240" spans="1:5" x14ac:dyDescent="0.25">
      <c r="A240" s="432">
        <v>234</v>
      </c>
      <c r="B240" s="475">
        <v>0</v>
      </c>
      <c r="C240" s="475">
        <v>0</v>
      </c>
      <c r="D240" s="475">
        <v>0</v>
      </c>
      <c r="E240" s="475">
        <v>0</v>
      </c>
    </row>
    <row r="241" spans="1:5" x14ac:dyDescent="0.25">
      <c r="A241" s="432">
        <v>235</v>
      </c>
      <c r="B241" s="475">
        <v>0</v>
      </c>
      <c r="C241" s="475">
        <v>0</v>
      </c>
      <c r="D241" s="475">
        <v>0</v>
      </c>
      <c r="E241" s="475">
        <v>0</v>
      </c>
    </row>
    <row r="242" spans="1:5" x14ac:dyDescent="0.25">
      <c r="A242" s="432">
        <v>236</v>
      </c>
      <c r="B242" s="475">
        <v>0</v>
      </c>
      <c r="C242" s="475">
        <v>0</v>
      </c>
      <c r="D242" s="475">
        <v>0</v>
      </c>
      <c r="E242" s="475">
        <v>0</v>
      </c>
    </row>
    <row r="243" spans="1:5" x14ac:dyDescent="0.25">
      <c r="A243" s="432">
        <v>237</v>
      </c>
      <c r="B243" s="475">
        <v>0</v>
      </c>
      <c r="C243" s="475">
        <v>0</v>
      </c>
      <c r="D243" s="475">
        <v>0</v>
      </c>
      <c r="E243" s="475">
        <v>0</v>
      </c>
    </row>
    <row r="244" spans="1:5" x14ac:dyDescent="0.25">
      <c r="A244" s="432">
        <v>238</v>
      </c>
      <c r="B244" s="475">
        <v>0</v>
      </c>
      <c r="C244" s="475">
        <v>0</v>
      </c>
      <c r="D244" s="475">
        <v>0</v>
      </c>
      <c r="E244" s="475">
        <v>0</v>
      </c>
    </row>
    <row r="245" spans="1:5" x14ac:dyDescent="0.25">
      <c r="A245" s="432">
        <v>239</v>
      </c>
      <c r="B245" s="475">
        <v>0</v>
      </c>
      <c r="C245" s="475">
        <v>0</v>
      </c>
      <c r="D245" s="475">
        <v>0</v>
      </c>
      <c r="E245" s="475">
        <v>0</v>
      </c>
    </row>
    <row r="246" spans="1:5" x14ac:dyDescent="0.25">
      <c r="A246" s="432">
        <v>240</v>
      </c>
      <c r="B246" s="475">
        <v>0</v>
      </c>
      <c r="C246" s="475">
        <v>0</v>
      </c>
      <c r="D246" s="475">
        <v>0</v>
      </c>
      <c r="E246" s="475">
        <v>0</v>
      </c>
    </row>
    <row r="247" spans="1:5" x14ac:dyDescent="0.25">
      <c r="A247" s="432">
        <v>241</v>
      </c>
      <c r="B247" s="475">
        <v>0</v>
      </c>
      <c r="C247" s="475">
        <v>0</v>
      </c>
      <c r="D247" s="475">
        <v>0</v>
      </c>
      <c r="E247" s="475">
        <v>0</v>
      </c>
    </row>
    <row r="248" spans="1:5" x14ac:dyDescent="0.25">
      <c r="A248" s="432">
        <v>242</v>
      </c>
      <c r="B248" s="475">
        <v>0</v>
      </c>
      <c r="C248" s="475">
        <v>0</v>
      </c>
      <c r="D248" s="475">
        <v>0</v>
      </c>
      <c r="E248" s="475">
        <v>0</v>
      </c>
    </row>
    <row r="249" spans="1:5" x14ac:dyDescent="0.25">
      <c r="A249" s="432">
        <v>243</v>
      </c>
      <c r="B249" s="475">
        <v>0</v>
      </c>
      <c r="C249" s="475">
        <v>0</v>
      </c>
      <c r="D249" s="475">
        <v>0</v>
      </c>
      <c r="E249" s="475">
        <v>0</v>
      </c>
    </row>
    <row r="250" spans="1:5" x14ac:dyDescent="0.25">
      <c r="A250" s="432">
        <v>244</v>
      </c>
      <c r="B250" s="475">
        <v>0</v>
      </c>
      <c r="C250" s="475">
        <v>0</v>
      </c>
      <c r="D250" s="475">
        <v>0</v>
      </c>
      <c r="E250" s="475">
        <v>0</v>
      </c>
    </row>
    <row r="251" spans="1:5" x14ac:dyDescent="0.25">
      <c r="A251" s="432">
        <v>245</v>
      </c>
      <c r="B251" s="475">
        <v>0</v>
      </c>
      <c r="C251" s="475">
        <v>0</v>
      </c>
      <c r="D251" s="475">
        <v>0</v>
      </c>
      <c r="E251" s="475">
        <v>0</v>
      </c>
    </row>
    <row r="252" spans="1:5" x14ac:dyDescent="0.25">
      <c r="A252" s="432">
        <v>246</v>
      </c>
      <c r="B252" s="475">
        <v>0</v>
      </c>
      <c r="C252" s="475">
        <v>0</v>
      </c>
      <c r="D252" s="475">
        <v>0</v>
      </c>
      <c r="E252" s="475">
        <v>0</v>
      </c>
    </row>
    <row r="253" spans="1:5" x14ac:dyDescent="0.25">
      <c r="A253" s="432">
        <v>247</v>
      </c>
      <c r="B253" s="475">
        <v>0</v>
      </c>
      <c r="C253" s="475">
        <v>0</v>
      </c>
      <c r="D253" s="475">
        <v>0</v>
      </c>
      <c r="E253" s="475">
        <v>0</v>
      </c>
    </row>
    <row r="254" spans="1:5" x14ac:dyDescent="0.25">
      <c r="A254" s="432">
        <v>248</v>
      </c>
      <c r="B254" s="475">
        <v>0</v>
      </c>
      <c r="C254" s="475">
        <v>0</v>
      </c>
      <c r="D254" s="475">
        <v>0</v>
      </c>
      <c r="E254" s="475">
        <v>0</v>
      </c>
    </row>
    <row r="255" spans="1:5" x14ac:dyDescent="0.25">
      <c r="A255" s="432">
        <v>249</v>
      </c>
      <c r="B255" s="475">
        <v>0</v>
      </c>
      <c r="C255" s="475">
        <v>0</v>
      </c>
      <c r="D255" s="475">
        <v>0</v>
      </c>
      <c r="E255" s="475">
        <v>0</v>
      </c>
    </row>
    <row r="256" spans="1:5" x14ac:dyDescent="0.25">
      <c r="A256" s="432">
        <v>250</v>
      </c>
      <c r="B256" s="475">
        <v>0</v>
      </c>
      <c r="C256" s="475">
        <v>0</v>
      </c>
      <c r="D256" s="475">
        <v>0</v>
      </c>
      <c r="E256" s="475">
        <v>0</v>
      </c>
    </row>
    <row r="257" spans="1:5" x14ac:dyDescent="0.25">
      <c r="A257" s="432">
        <v>251</v>
      </c>
      <c r="B257" s="475">
        <v>0</v>
      </c>
      <c r="C257" s="475">
        <v>0</v>
      </c>
      <c r="D257" s="475">
        <v>0</v>
      </c>
      <c r="E257" s="475">
        <v>0</v>
      </c>
    </row>
    <row r="258" spans="1:5" x14ac:dyDescent="0.25">
      <c r="A258" s="432">
        <v>252</v>
      </c>
      <c r="B258" s="475">
        <v>0</v>
      </c>
      <c r="C258" s="475">
        <v>0</v>
      </c>
      <c r="D258" s="475">
        <v>0</v>
      </c>
      <c r="E258" s="475">
        <v>0</v>
      </c>
    </row>
    <row r="259" spans="1:5" x14ac:dyDescent="0.25">
      <c r="A259" s="432">
        <v>253</v>
      </c>
      <c r="B259" s="475">
        <v>0</v>
      </c>
      <c r="C259" s="475">
        <v>0</v>
      </c>
      <c r="D259" s="475">
        <v>0</v>
      </c>
      <c r="E259" s="475">
        <v>0</v>
      </c>
    </row>
    <row r="260" spans="1:5" x14ac:dyDescent="0.25">
      <c r="A260" s="432">
        <v>254</v>
      </c>
      <c r="B260" s="475">
        <v>0</v>
      </c>
      <c r="C260" s="475">
        <v>0</v>
      </c>
      <c r="D260" s="475">
        <v>0</v>
      </c>
      <c r="E260" s="475">
        <v>0</v>
      </c>
    </row>
    <row r="261" spans="1:5" x14ac:dyDescent="0.25">
      <c r="A261" s="432">
        <v>255</v>
      </c>
      <c r="B261" s="475">
        <v>0</v>
      </c>
      <c r="C261" s="475">
        <v>0</v>
      </c>
      <c r="D261" s="475">
        <v>0</v>
      </c>
      <c r="E261" s="475">
        <v>0</v>
      </c>
    </row>
    <row r="262" spans="1:5" x14ac:dyDescent="0.25">
      <c r="A262" s="432">
        <v>256</v>
      </c>
      <c r="B262" s="475">
        <v>0</v>
      </c>
      <c r="C262" s="475">
        <v>0</v>
      </c>
      <c r="D262" s="475">
        <v>0</v>
      </c>
      <c r="E262" s="475">
        <v>0</v>
      </c>
    </row>
    <row r="263" spans="1:5" x14ac:dyDescent="0.25">
      <c r="A263" s="432">
        <v>257</v>
      </c>
      <c r="B263" s="475">
        <v>0</v>
      </c>
      <c r="C263" s="475">
        <v>0</v>
      </c>
      <c r="D263" s="475">
        <v>0</v>
      </c>
      <c r="E263" s="475">
        <v>0</v>
      </c>
    </row>
    <row r="264" spans="1:5" x14ac:dyDescent="0.25">
      <c r="A264" s="432">
        <v>258</v>
      </c>
      <c r="B264" s="475">
        <v>0</v>
      </c>
      <c r="C264" s="475">
        <v>0</v>
      </c>
      <c r="D264" s="475">
        <v>0</v>
      </c>
      <c r="E264" s="475">
        <v>0</v>
      </c>
    </row>
    <row r="265" spans="1:5" x14ac:dyDescent="0.25">
      <c r="A265" s="432">
        <v>259</v>
      </c>
      <c r="B265" s="475">
        <v>0</v>
      </c>
      <c r="C265" s="475">
        <v>0</v>
      </c>
      <c r="D265" s="475">
        <v>0</v>
      </c>
      <c r="E265" s="475">
        <v>0</v>
      </c>
    </row>
    <row r="266" spans="1:5" x14ac:dyDescent="0.25">
      <c r="A266" s="432">
        <v>260</v>
      </c>
      <c r="B266" s="475">
        <v>0</v>
      </c>
      <c r="C266" s="475">
        <v>0</v>
      </c>
      <c r="D266" s="475">
        <v>0</v>
      </c>
      <c r="E266" s="475">
        <v>0</v>
      </c>
    </row>
    <row r="267" spans="1:5" x14ac:dyDescent="0.25">
      <c r="A267" s="432">
        <v>261</v>
      </c>
      <c r="B267" s="475">
        <v>0</v>
      </c>
      <c r="C267" s="475">
        <v>0</v>
      </c>
      <c r="D267" s="475">
        <v>0</v>
      </c>
      <c r="E267" s="475">
        <v>0</v>
      </c>
    </row>
    <row r="268" spans="1:5" x14ac:dyDescent="0.25">
      <c r="A268" s="432">
        <v>262</v>
      </c>
      <c r="B268" s="475">
        <v>0</v>
      </c>
      <c r="C268" s="475">
        <v>0</v>
      </c>
      <c r="D268" s="475">
        <v>0</v>
      </c>
      <c r="E268" s="475">
        <v>0</v>
      </c>
    </row>
    <row r="269" spans="1:5" x14ac:dyDescent="0.25">
      <c r="A269" s="432">
        <v>263</v>
      </c>
      <c r="B269" s="475">
        <v>0</v>
      </c>
      <c r="C269" s="475">
        <v>0</v>
      </c>
      <c r="D269" s="475">
        <v>0</v>
      </c>
      <c r="E269" s="475">
        <v>0</v>
      </c>
    </row>
    <row r="270" spans="1:5" x14ac:dyDescent="0.25">
      <c r="A270" s="432">
        <v>264</v>
      </c>
      <c r="B270" s="475">
        <v>0</v>
      </c>
      <c r="C270" s="475">
        <v>0</v>
      </c>
      <c r="D270" s="475">
        <v>0</v>
      </c>
      <c r="E270" s="475">
        <v>0</v>
      </c>
    </row>
    <row r="271" spans="1:5" x14ac:dyDescent="0.25">
      <c r="A271" s="432">
        <v>265</v>
      </c>
      <c r="B271" s="475">
        <v>0</v>
      </c>
      <c r="C271" s="475">
        <v>0</v>
      </c>
      <c r="D271" s="475">
        <v>0</v>
      </c>
      <c r="E271" s="475">
        <v>0</v>
      </c>
    </row>
    <row r="272" spans="1:5" x14ac:dyDescent="0.25">
      <c r="A272" s="432">
        <v>266</v>
      </c>
      <c r="B272" s="475">
        <v>0</v>
      </c>
      <c r="C272" s="475">
        <v>0</v>
      </c>
      <c r="D272" s="475">
        <v>0</v>
      </c>
      <c r="E272" s="475">
        <v>0</v>
      </c>
    </row>
    <row r="273" spans="1:5" x14ac:dyDescent="0.25">
      <c r="A273" s="432">
        <v>267</v>
      </c>
      <c r="B273" s="475">
        <v>0</v>
      </c>
      <c r="C273" s="475">
        <v>0</v>
      </c>
      <c r="D273" s="475">
        <v>0</v>
      </c>
      <c r="E273" s="475">
        <v>0</v>
      </c>
    </row>
    <row r="274" spans="1:5" x14ac:dyDescent="0.25">
      <c r="A274" s="432">
        <v>268</v>
      </c>
      <c r="B274" s="475">
        <v>0</v>
      </c>
      <c r="C274" s="475">
        <v>0</v>
      </c>
      <c r="D274" s="475">
        <v>0</v>
      </c>
      <c r="E274" s="475">
        <v>0</v>
      </c>
    </row>
    <row r="275" spans="1:5" x14ac:dyDescent="0.25">
      <c r="A275" s="432">
        <v>269</v>
      </c>
      <c r="B275" s="475">
        <v>0</v>
      </c>
      <c r="C275" s="475">
        <v>0</v>
      </c>
      <c r="D275" s="475">
        <v>0</v>
      </c>
      <c r="E275" s="475">
        <v>0</v>
      </c>
    </row>
    <row r="276" spans="1:5" x14ac:dyDescent="0.25">
      <c r="A276" s="432">
        <v>270</v>
      </c>
      <c r="B276" s="475">
        <v>0</v>
      </c>
      <c r="C276" s="475">
        <v>0</v>
      </c>
      <c r="D276" s="475">
        <v>0</v>
      </c>
      <c r="E276" s="475">
        <v>0</v>
      </c>
    </row>
    <row r="277" spans="1:5" x14ac:dyDescent="0.25">
      <c r="A277" s="432">
        <v>271</v>
      </c>
      <c r="B277" s="475">
        <v>0</v>
      </c>
      <c r="C277" s="475">
        <v>0</v>
      </c>
      <c r="D277" s="475">
        <v>0</v>
      </c>
      <c r="E277" s="475">
        <v>0</v>
      </c>
    </row>
    <row r="278" spans="1:5" x14ac:dyDescent="0.25">
      <c r="A278" s="432">
        <v>272</v>
      </c>
      <c r="B278" s="475">
        <v>0</v>
      </c>
      <c r="C278" s="475">
        <v>0</v>
      </c>
      <c r="D278" s="475">
        <v>0</v>
      </c>
      <c r="E278" s="475">
        <v>0</v>
      </c>
    </row>
    <row r="279" spans="1:5" x14ac:dyDescent="0.25">
      <c r="A279" s="432">
        <v>273</v>
      </c>
      <c r="B279" s="475">
        <v>0</v>
      </c>
      <c r="C279" s="475">
        <v>0</v>
      </c>
      <c r="D279" s="475">
        <v>0</v>
      </c>
      <c r="E279" s="475">
        <v>0</v>
      </c>
    </row>
    <row r="280" spans="1:5" x14ac:dyDescent="0.25">
      <c r="A280" s="432">
        <v>274</v>
      </c>
      <c r="B280" s="475">
        <v>0</v>
      </c>
      <c r="C280" s="475">
        <v>0</v>
      </c>
      <c r="D280" s="475">
        <v>0</v>
      </c>
      <c r="E280" s="475">
        <v>0</v>
      </c>
    </row>
    <row r="281" spans="1:5" x14ac:dyDescent="0.25">
      <c r="A281" s="432">
        <v>275</v>
      </c>
      <c r="B281" s="475">
        <v>0</v>
      </c>
      <c r="C281" s="475">
        <v>0</v>
      </c>
      <c r="D281" s="475">
        <v>0</v>
      </c>
      <c r="E281" s="475">
        <v>0</v>
      </c>
    </row>
    <row r="282" spans="1:5" x14ac:dyDescent="0.25">
      <c r="A282" s="432">
        <v>276</v>
      </c>
      <c r="B282" s="475">
        <v>0</v>
      </c>
      <c r="C282" s="475">
        <v>0</v>
      </c>
      <c r="D282" s="475">
        <v>0</v>
      </c>
      <c r="E282" s="475">
        <v>0</v>
      </c>
    </row>
    <row r="283" spans="1:5" x14ac:dyDescent="0.25">
      <c r="A283" s="432">
        <v>277</v>
      </c>
      <c r="B283" s="475">
        <v>0</v>
      </c>
      <c r="C283" s="475">
        <v>0</v>
      </c>
      <c r="D283" s="475">
        <v>0</v>
      </c>
      <c r="E283" s="475">
        <v>0</v>
      </c>
    </row>
    <row r="284" spans="1:5" x14ac:dyDescent="0.25">
      <c r="A284" s="432">
        <v>278</v>
      </c>
      <c r="B284" s="475">
        <v>0</v>
      </c>
      <c r="C284" s="475">
        <v>0</v>
      </c>
      <c r="D284" s="475">
        <v>0</v>
      </c>
      <c r="E284" s="475">
        <v>0</v>
      </c>
    </row>
    <row r="285" spans="1:5" x14ac:dyDescent="0.25">
      <c r="A285" s="432">
        <v>279</v>
      </c>
      <c r="B285" s="475">
        <v>0</v>
      </c>
      <c r="C285" s="475">
        <v>0</v>
      </c>
      <c r="D285" s="475">
        <v>0</v>
      </c>
      <c r="E285" s="475">
        <v>0</v>
      </c>
    </row>
    <row r="286" spans="1:5" x14ac:dyDescent="0.25">
      <c r="A286" s="432">
        <v>280</v>
      </c>
      <c r="B286" s="475">
        <v>0</v>
      </c>
      <c r="C286" s="475">
        <v>0</v>
      </c>
      <c r="D286" s="475">
        <v>0</v>
      </c>
      <c r="E286" s="475">
        <v>0</v>
      </c>
    </row>
    <row r="287" spans="1:5" x14ac:dyDescent="0.25">
      <c r="A287" s="432">
        <v>281</v>
      </c>
      <c r="B287" s="475">
        <v>0</v>
      </c>
      <c r="C287" s="475">
        <v>0</v>
      </c>
      <c r="D287" s="475">
        <v>0</v>
      </c>
      <c r="E287" s="475">
        <v>0</v>
      </c>
    </row>
    <row r="288" spans="1:5" x14ac:dyDescent="0.25">
      <c r="A288" s="432">
        <v>282</v>
      </c>
      <c r="B288" s="475">
        <v>0</v>
      </c>
      <c r="C288" s="475">
        <v>0</v>
      </c>
      <c r="D288" s="475">
        <v>0</v>
      </c>
      <c r="E288" s="475">
        <v>0</v>
      </c>
    </row>
    <row r="289" spans="1:5" x14ac:dyDescent="0.25">
      <c r="A289" s="432">
        <v>283</v>
      </c>
      <c r="B289" s="475">
        <v>0</v>
      </c>
      <c r="C289" s="475">
        <v>0</v>
      </c>
      <c r="D289" s="475">
        <v>0</v>
      </c>
      <c r="E289" s="475">
        <v>0</v>
      </c>
    </row>
    <row r="290" spans="1:5" x14ac:dyDescent="0.25">
      <c r="A290" s="432">
        <v>284</v>
      </c>
      <c r="B290" s="475">
        <v>0</v>
      </c>
      <c r="C290" s="475">
        <v>0</v>
      </c>
      <c r="D290" s="475">
        <v>0</v>
      </c>
      <c r="E290" s="475">
        <v>0</v>
      </c>
    </row>
    <row r="291" spans="1:5" x14ac:dyDescent="0.25">
      <c r="A291" s="432">
        <v>285</v>
      </c>
      <c r="B291" s="475">
        <v>0</v>
      </c>
      <c r="C291" s="475">
        <v>0</v>
      </c>
      <c r="D291" s="475">
        <v>0</v>
      </c>
      <c r="E291" s="475">
        <v>0</v>
      </c>
    </row>
    <row r="292" spans="1:5" x14ac:dyDescent="0.25">
      <c r="A292" s="432">
        <v>286</v>
      </c>
      <c r="B292" s="475">
        <v>0</v>
      </c>
      <c r="C292" s="475">
        <v>0</v>
      </c>
      <c r="D292" s="475">
        <v>0</v>
      </c>
      <c r="E292" s="475">
        <v>0</v>
      </c>
    </row>
    <row r="293" spans="1:5" x14ac:dyDescent="0.25">
      <c r="A293" s="432">
        <v>287</v>
      </c>
      <c r="B293" s="475">
        <v>0</v>
      </c>
      <c r="C293" s="475">
        <v>0</v>
      </c>
      <c r="D293" s="475">
        <v>0</v>
      </c>
      <c r="E293" s="475">
        <v>0</v>
      </c>
    </row>
    <row r="294" spans="1:5" x14ac:dyDescent="0.25">
      <c r="A294" s="432">
        <v>288</v>
      </c>
      <c r="B294" s="475">
        <v>0</v>
      </c>
      <c r="C294" s="475">
        <v>0</v>
      </c>
      <c r="D294" s="475">
        <v>0</v>
      </c>
      <c r="E294" s="475">
        <v>0</v>
      </c>
    </row>
    <row r="295" spans="1:5" x14ac:dyDescent="0.25">
      <c r="A295" s="432">
        <v>289</v>
      </c>
      <c r="B295" s="475">
        <v>0</v>
      </c>
      <c r="C295" s="475">
        <v>0</v>
      </c>
      <c r="D295" s="475">
        <v>0</v>
      </c>
      <c r="E295" s="475">
        <v>0</v>
      </c>
    </row>
    <row r="296" spans="1:5" x14ac:dyDescent="0.25">
      <c r="A296" s="432">
        <v>290</v>
      </c>
      <c r="B296" s="475">
        <v>0</v>
      </c>
      <c r="C296" s="475">
        <v>0</v>
      </c>
      <c r="D296" s="475">
        <v>0</v>
      </c>
      <c r="E296" s="475">
        <v>0</v>
      </c>
    </row>
    <row r="297" spans="1:5" x14ac:dyDescent="0.25">
      <c r="A297" s="432">
        <v>291</v>
      </c>
      <c r="B297" s="475">
        <v>0</v>
      </c>
      <c r="C297" s="475">
        <v>0</v>
      </c>
      <c r="D297" s="475">
        <v>0</v>
      </c>
      <c r="E297" s="475">
        <v>0</v>
      </c>
    </row>
    <row r="298" spans="1:5" x14ac:dyDescent="0.25">
      <c r="A298" s="432">
        <v>292</v>
      </c>
      <c r="B298" s="475">
        <v>0</v>
      </c>
      <c r="C298" s="475">
        <v>0</v>
      </c>
      <c r="D298" s="475">
        <v>0</v>
      </c>
      <c r="E298" s="475">
        <v>0</v>
      </c>
    </row>
    <row r="299" spans="1:5" x14ac:dyDescent="0.25">
      <c r="A299" s="432">
        <v>293</v>
      </c>
      <c r="B299" s="475">
        <v>0</v>
      </c>
      <c r="C299" s="475">
        <v>0</v>
      </c>
      <c r="D299" s="475">
        <v>0</v>
      </c>
      <c r="E299" s="475">
        <v>0</v>
      </c>
    </row>
    <row r="300" spans="1:5" x14ac:dyDescent="0.25">
      <c r="A300" s="432">
        <v>294</v>
      </c>
      <c r="B300" s="475">
        <v>0</v>
      </c>
      <c r="C300" s="475">
        <v>0</v>
      </c>
      <c r="D300" s="475">
        <v>0</v>
      </c>
      <c r="E300" s="475">
        <v>0</v>
      </c>
    </row>
    <row r="301" spans="1:5" x14ac:dyDescent="0.25">
      <c r="A301" s="432">
        <v>295</v>
      </c>
      <c r="B301" s="475">
        <v>0</v>
      </c>
      <c r="C301" s="475">
        <v>0</v>
      </c>
      <c r="D301" s="475">
        <v>0</v>
      </c>
      <c r="E301" s="475">
        <v>0</v>
      </c>
    </row>
    <row r="302" spans="1:5" x14ac:dyDescent="0.25">
      <c r="A302" s="432">
        <v>296</v>
      </c>
      <c r="B302" s="475">
        <v>0</v>
      </c>
      <c r="C302" s="475">
        <v>0</v>
      </c>
      <c r="D302" s="475">
        <v>0</v>
      </c>
      <c r="E302" s="475">
        <v>0</v>
      </c>
    </row>
    <row r="303" spans="1:5" x14ac:dyDescent="0.25">
      <c r="A303" s="432">
        <v>297</v>
      </c>
      <c r="B303" s="475">
        <v>0</v>
      </c>
      <c r="C303" s="475">
        <v>0</v>
      </c>
      <c r="D303" s="475">
        <v>0</v>
      </c>
      <c r="E303" s="475">
        <v>0</v>
      </c>
    </row>
    <row r="304" spans="1:5" x14ac:dyDescent="0.25">
      <c r="A304" s="432">
        <v>298</v>
      </c>
      <c r="B304" s="475">
        <v>0</v>
      </c>
      <c r="C304" s="475">
        <v>0</v>
      </c>
      <c r="D304" s="475">
        <v>0</v>
      </c>
      <c r="E304" s="475">
        <v>0</v>
      </c>
    </row>
    <row r="305" spans="1:5" x14ac:dyDescent="0.25">
      <c r="A305" s="432">
        <v>299</v>
      </c>
      <c r="B305" s="475">
        <v>0</v>
      </c>
      <c r="C305" s="475">
        <v>0</v>
      </c>
      <c r="D305" s="475">
        <v>0</v>
      </c>
      <c r="E305" s="475">
        <v>0</v>
      </c>
    </row>
    <row r="306" spans="1:5" x14ac:dyDescent="0.25">
      <c r="A306" s="432">
        <v>300</v>
      </c>
      <c r="B306" s="475">
        <v>0</v>
      </c>
      <c r="C306" s="475">
        <v>0</v>
      </c>
      <c r="D306" s="475">
        <v>0</v>
      </c>
      <c r="E306" s="475">
        <v>0</v>
      </c>
    </row>
    <row r="307" spans="1:5" x14ac:dyDescent="0.25">
      <c r="A307" s="432">
        <v>301</v>
      </c>
      <c r="B307" s="475">
        <v>0</v>
      </c>
      <c r="C307" s="475">
        <v>0</v>
      </c>
      <c r="D307" s="475">
        <v>0</v>
      </c>
      <c r="E307" s="475">
        <v>0</v>
      </c>
    </row>
    <row r="308" spans="1:5" x14ac:dyDescent="0.25">
      <c r="A308" s="432">
        <v>302</v>
      </c>
      <c r="B308" s="475">
        <v>0</v>
      </c>
      <c r="C308" s="475">
        <v>0</v>
      </c>
      <c r="D308" s="475">
        <v>0</v>
      </c>
      <c r="E308" s="475">
        <v>0</v>
      </c>
    </row>
    <row r="309" spans="1:5" x14ac:dyDescent="0.25">
      <c r="A309" s="432">
        <v>303</v>
      </c>
      <c r="B309" s="475">
        <v>0</v>
      </c>
      <c r="C309" s="475">
        <v>0</v>
      </c>
      <c r="D309" s="475">
        <v>0</v>
      </c>
      <c r="E309" s="475">
        <v>0</v>
      </c>
    </row>
    <row r="310" spans="1:5" x14ac:dyDescent="0.25">
      <c r="A310" s="432">
        <v>304</v>
      </c>
      <c r="B310" s="475">
        <v>0</v>
      </c>
      <c r="C310" s="475">
        <v>0</v>
      </c>
      <c r="D310" s="475">
        <v>0</v>
      </c>
      <c r="E310" s="475">
        <v>0</v>
      </c>
    </row>
    <row r="311" spans="1:5" x14ac:dyDescent="0.25">
      <c r="A311" s="432">
        <v>305</v>
      </c>
      <c r="B311" s="475">
        <v>0</v>
      </c>
      <c r="C311" s="475">
        <v>0</v>
      </c>
      <c r="D311" s="475">
        <v>0</v>
      </c>
      <c r="E311" s="475">
        <v>0</v>
      </c>
    </row>
    <row r="312" spans="1:5" x14ac:dyDescent="0.25">
      <c r="A312" s="432">
        <v>306</v>
      </c>
      <c r="B312" s="475">
        <v>0</v>
      </c>
      <c r="C312" s="475">
        <v>0</v>
      </c>
      <c r="D312" s="475">
        <v>0</v>
      </c>
      <c r="E312" s="475">
        <v>0</v>
      </c>
    </row>
    <row r="313" spans="1:5" x14ac:dyDescent="0.25">
      <c r="A313" s="432">
        <v>307</v>
      </c>
      <c r="B313" s="475">
        <v>0</v>
      </c>
      <c r="C313" s="475">
        <v>0</v>
      </c>
      <c r="D313" s="475">
        <v>0</v>
      </c>
      <c r="E313" s="475">
        <v>0</v>
      </c>
    </row>
    <row r="314" spans="1:5" x14ac:dyDescent="0.25">
      <c r="A314" s="432">
        <v>308</v>
      </c>
      <c r="B314" s="475">
        <v>0</v>
      </c>
      <c r="C314" s="475">
        <v>0</v>
      </c>
      <c r="D314" s="475">
        <v>0</v>
      </c>
      <c r="E314" s="475">
        <v>0</v>
      </c>
    </row>
    <row r="315" spans="1:5" x14ac:dyDescent="0.25">
      <c r="A315" s="432">
        <v>309</v>
      </c>
      <c r="B315" s="475">
        <v>0</v>
      </c>
      <c r="C315" s="475">
        <v>0</v>
      </c>
      <c r="D315" s="475">
        <v>0</v>
      </c>
      <c r="E315" s="475">
        <v>0</v>
      </c>
    </row>
    <row r="316" spans="1:5" x14ac:dyDescent="0.25">
      <c r="A316" s="432">
        <v>310</v>
      </c>
      <c r="B316" s="475">
        <v>0</v>
      </c>
      <c r="C316" s="475">
        <v>0</v>
      </c>
      <c r="D316" s="475">
        <v>0</v>
      </c>
      <c r="E316" s="475">
        <v>0</v>
      </c>
    </row>
    <row r="317" spans="1:5" x14ac:dyDescent="0.25">
      <c r="A317" s="432">
        <v>311</v>
      </c>
      <c r="B317" s="475">
        <v>0</v>
      </c>
      <c r="C317" s="475">
        <v>0</v>
      </c>
      <c r="D317" s="475">
        <v>0</v>
      </c>
      <c r="E317" s="475">
        <v>0</v>
      </c>
    </row>
    <row r="318" spans="1:5" x14ac:dyDescent="0.25">
      <c r="A318" s="432">
        <v>312</v>
      </c>
      <c r="B318" s="475">
        <v>0</v>
      </c>
      <c r="C318" s="475">
        <v>0</v>
      </c>
      <c r="D318" s="475">
        <v>0</v>
      </c>
      <c r="E318" s="475">
        <v>0</v>
      </c>
    </row>
    <row r="319" spans="1:5" x14ac:dyDescent="0.25">
      <c r="A319" s="432">
        <v>313</v>
      </c>
      <c r="B319" s="475">
        <v>0</v>
      </c>
      <c r="C319" s="475">
        <v>0</v>
      </c>
      <c r="D319" s="475">
        <v>0</v>
      </c>
      <c r="E319" s="475">
        <v>0</v>
      </c>
    </row>
    <row r="320" spans="1:5" x14ac:dyDescent="0.25">
      <c r="A320" s="432">
        <v>314</v>
      </c>
      <c r="B320" s="475">
        <v>0</v>
      </c>
      <c r="C320" s="475">
        <v>0</v>
      </c>
      <c r="D320" s="475">
        <v>0</v>
      </c>
      <c r="E320" s="475">
        <v>0</v>
      </c>
    </row>
    <row r="321" spans="1:5" x14ac:dyDescent="0.25">
      <c r="A321" s="432">
        <v>315</v>
      </c>
      <c r="B321" s="475">
        <v>0</v>
      </c>
      <c r="C321" s="475">
        <v>0</v>
      </c>
      <c r="D321" s="475">
        <v>0</v>
      </c>
      <c r="E321" s="475">
        <v>0</v>
      </c>
    </row>
    <row r="322" spans="1:5" x14ac:dyDescent="0.25">
      <c r="A322" s="432">
        <v>316</v>
      </c>
      <c r="B322" s="475">
        <v>0</v>
      </c>
      <c r="C322" s="475">
        <v>0</v>
      </c>
      <c r="D322" s="475">
        <v>0</v>
      </c>
      <c r="E322" s="475">
        <v>0</v>
      </c>
    </row>
    <row r="323" spans="1:5" x14ac:dyDescent="0.25">
      <c r="A323" s="432">
        <v>317</v>
      </c>
      <c r="B323" s="475">
        <v>0</v>
      </c>
      <c r="C323" s="475">
        <v>0</v>
      </c>
      <c r="D323" s="475">
        <v>0</v>
      </c>
      <c r="E323" s="475">
        <v>0</v>
      </c>
    </row>
    <row r="324" spans="1:5" x14ac:dyDescent="0.25">
      <c r="A324" s="432">
        <v>318</v>
      </c>
      <c r="B324" s="475">
        <v>0</v>
      </c>
      <c r="C324" s="475">
        <v>0</v>
      </c>
      <c r="D324" s="475">
        <v>0</v>
      </c>
      <c r="E324" s="475">
        <v>0</v>
      </c>
    </row>
    <row r="325" spans="1:5" x14ac:dyDescent="0.25">
      <c r="A325" s="432">
        <v>319</v>
      </c>
      <c r="B325" s="475">
        <v>0</v>
      </c>
      <c r="C325" s="475">
        <v>0</v>
      </c>
      <c r="D325" s="475">
        <v>0</v>
      </c>
      <c r="E325" s="475">
        <v>0</v>
      </c>
    </row>
    <row r="326" spans="1:5" x14ac:dyDescent="0.25">
      <c r="A326" s="432">
        <v>320</v>
      </c>
      <c r="B326" s="475">
        <v>0</v>
      </c>
      <c r="C326" s="475">
        <v>0</v>
      </c>
      <c r="D326" s="475">
        <v>0</v>
      </c>
      <c r="E326" s="475">
        <v>0</v>
      </c>
    </row>
    <row r="327" spans="1:5" x14ac:dyDescent="0.25">
      <c r="A327" s="432">
        <v>321</v>
      </c>
      <c r="B327" s="475">
        <v>0</v>
      </c>
      <c r="C327" s="475">
        <v>0</v>
      </c>
      <c r="D327" s="475">
        <v>0</v>
      </c>
      <c r="E327" s="475">
        <v>0</v>
      </c>
    </row>
    <row r="328" spans="1:5" x14ac:dyDescent="0.25">
      <c r="A328" s="432">
        <v>322</v>
      </c>
      <c r="B328" s="475">
        <v>0</v>
      </c>
      <c r="C328" s="475">
        <v>0</v>
      </c>
      <c r="D328" s="475">
        <v>0</v>
      </c>
      <c r="E328" s="475">
        <v>0</v>
      </c>
    </row>
    <row r="329" spans="1:5" x14ac:dyDescent="0.25">
      <c r="A329" s="432">
        <v>323</v>
      </c>
      <c r="B329" s="475">
        <v>0</v>
      </c>
      <c r="C329" s="475">
        <v>0</v>
      </c>
      <c r="D329" s="475">
        <v>0</v>
      </c>
      <c r="E329" s="475">
        <v>0</v>
      </c>
    </row>
    <row r="330" spans="1:5" x14ac:dyDescent="0.25">
      <c r="A330" s="432">
        <v>324</v>
      </c>
      <c r="B330" s="475">
        <v>0</v>
      </c>
      <c r="C330" s="475">
        <v>0</v>
      </c>
      <c r="D330" s="475">
        <v>0</v>
      </c>
      <c r="E330" s="475">
        <v>0</v>
      </c>
    </row>
    <row r="331" spans="1:5" x14ac:dyDescent="0.25">
      <c r="A331" s="432">
        <v>325</v>
      </c>
      <c r="B331" s="475">
        <v>0</v>
      </c>
      <c r="C331" s="475">
        <v>0</v>
      </c>
      <c r="D331" s="475">
        <v>0</v>
      </c>
      <c r="E331" s="475">
        <v>0</v>
      </c>
    </row>
    <row r="332" spans="1:5" x14ac:dyDescent="0.25">
      <c r="A332" s="432">
        <v>326</v>
      </c>
      <c r="B332" s="475">
        <v>0</v>
      </c>
      <c r="C332" s="475">
        <v>0</v>
      </c>
      <c r="D332" s="475">
        <v>0</v>
      </c>
      <c r="E332" s="475">
        <v>0</v>
      </c>
    </row>
    <row r="333" spans="1:5" x14ac:dyDescent="0.25">
      <c r="A333" s="432">
        <v>327</v>
      </c>
      <c r="B333" s="475">
        <v>0</v>
      </c>
      <c r="C333" s="475">
        <v>0</v>
      </c>
      <c r="D333" s="475">
        <v>0</v>
      </c>
      <c r="E333" s="475">
        <v>0</v>
      </c>
    </row>
    <row r="334" spans="1:5" x14ac:dyDescent="0.25">
      <c r="A334" s="432">
        <v>328</v>
      </c>
      <c r="B334" s="475">
        <v>0</v>
      </c>
      <c r="C334" s="475">
        <v>0</v>
      </c>
      <c r="D334" s="475">
        <v>0</v>
      </c>
      <c r="E334" s="475">
        <v>0</v>
      </c>
    </row>
    <row r="335" spans="1:5" x14ac:dyDescent="0.25">
      <c r="A335" s="432">
        <v>329</v>
      </c>
      <c r="B335" s="475">
        <v>0</v>
      </c>
      <c r="C335" s="475">
        <v>0</v>
      </c>
      <c r="D335" s="475">
        <v>0</v>
      </c>
      <c r="E335" s="475">
        <v>0</v>
      </c>
    </row>
    <row r="336" spans="1:5" x14ac:dyDescent="0.25">
      <c r="A336" s="432">
        <v>330</v>
      </c>
      <c r="B336" s="475">
        <v>0</v>
      </c>
      <c r="C336" s="475">
        <v>0</v>
      </c>
      <c r="D336" s="475">
        <v>0</v>
      </c>
      <c r="E336" s="475">
        <v>0</v>
      </c>
    </row>
    <row r="337" spans="1:5" x14ac:dyDescent="0.25">
      <c r="A337" s="432">
        <v>331</v>
      </c>
      <c r="B337" s="475">
        <v>0</v>
      </c>
      <c r="C337" s="475">
        <v>0</v>
      </c>
      <c r="D337" s="475">
        <v>0</v>
      </c>
      <c r="E337" s="475">
        <v>0</v>
      </c>
    </row>
    <row r="338" spans="1:5" x14ac:dyDescent="0.25">
      <c r="A338" s="432">
        <v>332</v>
      </c>
      <c r="B338" s="475">
        <v>0</v>
      </c>
      <c r="C338" s="475">
        <v>0</v>
      </c>
      <c r="D338" s="475">
        <v>0</v>
      </c>
      <c r="E338" s="475">
        <v>0</v>
      </c>
    </row>
    <row r="339" spans="1:5" x14ac:dyDescent="0.25">
      <c r="A339" s="432">
        <v>333</v>
      </c>
      <c r="B339" s="475">
        <v>0</v>
      </c>
      <c r="C339" s="475">
        <v>0</v>
      </c>
      <c r="D339" s="475">
        <v>0</v>
      </c>
      <c r="E339" s="475">
        <v>0</v>
      </c>
    </row>
    <row r="340" spans="1:5" x14ac:dyDescent="0.25">
      <c r="A340" s="432">
        <v>334</v>
      </c>
      <c r="B340" s="475">
        <v>0</v>
      </c>
      <c r="C340" s="475">
        <v>0</v>
      </c>
      <c r="D340" s="475">
        <v>0</v>
      </c>
      <c r="E340" s="475">
        <v>0</v>
      </c>
    </row>
    <row r="341" spans="1:5" x14ac:dyDescent="0.25">
      <c r="A341" s="432">
        <v>335</v>
      </c>
      <c r="B341" s="475">
        <v>0</v>
      </c>
      <c r="C341" s="475">
        <v>0</v>
      </c>
      <c r="D341" s="475">
        <v>0</v>
      </c>
      <c r="E341" s="475">
        <v>0</v>
      </c>
    </row>
    <row r="342" spans="1:5" x14ac:dyDescent="0.25">
      <c r="A342" s="432">
        <v>336</v>
      </c>
      <c r="B342" s="475">
        <v>0</v>
      </c>
      <c r="C342" s="475">
        <v>0</v>
      </c>
      <c r="D342" s="475">
        <v>0</v>
      </c>
      <c r="E342" s="475">
        <v>0</v>
      </c>
    </row>
    <row r="343" spans="1:5" x14ac:dyDescent="0.25">
      <c r="A343" s="432">
        <v>337</v>
      </c>
      <c r="B343" s="475">
        <v>0</v>
      </c>
      <c r="C343" s="475">
        <v>0</v>
      </c>
      <c r="D343" s="475">
        <v>0</v>
      </c>
      <c r="E343" s="475">
        <v>0</v>
      </c>
    </row>
    <row r="344" spans="1:5" x14ac:dyDescent="0.25">
      <c r="A344" s="432">
        <v>338</v>
      </c>
      <c r="B344" s="475">
        <v>0</v>
      </c>
      <c r="C344" s="475">
        <v>0</v>
      </c>
      <c r="D344" s="475">
        <v>0</v>
      </c>
      <c r="E344" s="475">
        <v>0</v>
      </c>
    </row>
    <row r="345" spans="1:5" x14ac:dyDescent="0.25">
      <c r="A345" s="432">
        <v>339</v>
      </c>
      <c r="B345" s="475">
        <v>0</v>
      </c>
      <c r="C345" s="475">
        <v>0</v>
      </c>
      <c r="D345" s="475">
        <v>0</v>
      </c>
      <c r="E345" s="475">
        <v>0</v>
      </c>
    </row>
    <row r="346" spans="1:5" x14ac:dyDescent="0.25">
      <c r="A346" s="432">
        <v>340</v>
      </c>
      <c r="B346" s="475">
        <v>0</v>
      </c>
      <c r="C346" s="475">
        <v>0</v>
      </c>
      <c r="D346" s="475">
        <v>0</v>
      </c>
      <c r="E346" s="475">
        <v>0</v>
      </c>
    </row>
    <row r="347" spans="1:5" x14ac:dyDescent="0.25">
      <c r="A347" s="432">
        <v>341</v>
      </c>
      <c r="B347" s="475">
        <v>0</v>
      </c>
      <c r="C347" s="475">
        <v>0</v>
      </c>
      <c r="D347" s="475">
        <v>0</v>
      </c>
      <c r="E347" s="475">
        <v>0</v>
      </c>
    </row>
    <row r="348" spans="1:5" x14ac:dyDescent="0.25">
      <c r="A348" s="432">
        <v>342</v>
      </c>
      <c r="B348" s="475">
        <v>0</v>
      </c>
      <c r="C348" s="475">
        <v>0</v>
      </c>
      <c r="D348" s="475">
        <v>0</v>
      </c>
      <c r="E348" s="475">
        <v>0</v>
      </c>
    </row>
    <row r="349" spans="1:5" x14ac:dyDescent="0.25">
      <c r="A349" s="432">
        <v>343</v>
      </c>
      <c r="B349" s="475">
        <v>0</v>
      </c>
      <c r="C349" s="475">
        <v>0</v>
      </c>
      <c r="D349" s="475">
        <v>0</v>
      </c>
      <c r="E349" s="475">
        <v>0</v>
      </c>
    </row>
    <row r="350" spans="1:5" x14ac:dyDescent="0.25">
      <c r="A350" s="432">
        <v>344</v>
      </c>
      <c r="B350" s="475">
        <v>0</v>
      </c>
      <c r="C350" s="475">
        <v>0</v>
      </c>
      <c r="D350" s="475">
        <v>0</v>
      </c>
      <c r="E350" s="475">
        <v>0</v>
      </c>
    </row>
    <row r="351" spans="1:5" x14ac:dyDescent="0.25">
      <c r="A351" s="432">
        <v>345</v>
      </c>
      <c r="B351" s="475">
        <v>0</v>
      </c>
      <c r="C351" s="475">
        <v>0</v>
      </c>
      <c r="D351" s="475">
        <v>0</v>
      </c>
      <c r="E351" s="475">
        <v>0</v>
      </c>
    </row>
    <row r="352" spans="1:5" x14ac:dyDescent="0.25">
      <c r="A352" s="432">
        <v>346</v>
      </c>
      <c r="B352" s="475">
        <v>0</v>
      </c>
      <c r="C352" s="475">
        <v>0</v>
      </c>
      <c r="D352" s="475">
        <v>0</v>
      </c>
      <c r="E352" s="475">
        <v>0</v>
      </c>
    </row>
    <row r="353" spans="1:5" x14ac:dyDescent="0.25">
      <c r="A353" s="432">
        <v>347</v>
      </c>
      <c r="B353" s="475">
        <v>0</v>
      </c>
      <c r="C353" s="475">
        <v>0</v>
      </c>
      <c r="D353" s="475">
        <v>0</v>
      </c>
      <c r="E353" s="475">
        <v>0</v>
      </c>
    </row>
    <row r="354" spans="1:5" x14ac:dyDescent="0.25">
      <c r="A354" s="432">
        <v>348</v>
      </c>
      <c r="B354" s="475">
        <v>0</v>
      </c>
      <c r="C354" s="475">
        <v>0</v>
      </c>
      <c r="D354" s="475">
        <v>0</v>
      </c>
      <c r="E354" s="475">
        <v>0</v>
      </c>
    </row>
    <row r="355" spans="1:5" x14ac:dyDescent="0.25">
      <c r="A355" s="432">
        <v>349</v>
      </c>
      <c r="B355" s="475">
        <v>0</v>
      </c>
      <c r="C355" s="475">
        <v>0</v>
      </c>
      <c r="D355" s="475">
        <v>0</v>
      </c>
      <c r="E355" s="475">
        <v>0</v>
      </c>
    </row>
    <row r="356" spans="1:5" x14ac:dyDescent="0.25">
      <c r="A356" s="432">
        <v>350</v>
      </c>
      <c r="B356" s="475">
        <v>0</v>
      </c>
      <c r="C356" s="475">
        <v>0</v>
      </c>
      <c r="D356" s="475">
        <v>0</v>
      </c>
      <c r="E356" s="475">
        <v>0</v>
      </c>
    </row>
    <row r="357" spans="1:5" x14ac:dyDescent="0.25">
      <c r="A357" s="432">
        <v>351</v>
      </c>
      <c r="B357" s="475">
        <v>0</v>
      </c>
      <c r="C357" s="475">
        <v>0</v>
      </c>
      <c r="D357" s="475">
        <v>0</v>
      </c>
      <c r="E357" s="475">
        <v>0</v>
      </c>
    </row>
    <row r="358" spans="1:5" x14ac:dyDescent="0.25">
      <c r="A358" s="432">
        <v>352</v>
      </c>
      <c r="B358" s="475">
        <v>0</v>
      </c>
      <c r="C358" s="475">
        <v>0</v>
      </c>
      <c r="D358" s="475">
        <v>0</v>
      </c>
      <c r="E358" s="475">
        <v>0</v>
      </c>
    </row>
    <row r="359" spans="1:5" x14ac:dyDescent="0.25">
      <c r="A359" s="432">
        <v>353</v>
      </c>
      <c r="B359" s="475">
        <v>0</v>
      </c>
      <c r="C359" s="475">
        <v>0</v>
      </c>
      <c r="D359" s="475">
        <v>0</v>
      </c>
      <c r="E359" s="475">
        <v>0</v>
      </c>
    </row>
    <row r="360" spans="1:5" x14ac:dyDescent="0.25">
      <c r="A360" s="432">
        <v>354</v>
      </c>
      <c r="B360" s="475">
        <v>0</v>
      </c>
      <c r="C360" s="475">
        <v>0</v>
      </c>
      <c r="D360" s="475">
        <v>0</v>
      </c>
      <c r="E360" s="475">
        <v>0</v>
      </c>
    </row>
    <row r="361" spans="1:5" x14ac:dyDescent="0.25">
      <c r="A361" s="432">
        <v>355</v>
      </c>
      <c r="B361" s="475">
        <v>0</v>
      </c>
      <c r="C361" s="475">
        <v>0</v>
      </c>
      <c r="D361" s="475">
        <v>0</v>
      </c>
      <c r="E361" s="475">
        <v>0</v>
      </c>
    </row>
    <row r="362" spans="1:5" x14ac:dyDescent="0.25">
      <c r="A362" s="432">
        <v>356</v>
      </c>
      <c r="B362" s="475">
        <v>0</v>
      </c>
      <c r="C362" s="475">
        <v>0</v>
      </c>
      <c r="D362" s="475">
        <v>0</v>
      </c>
      <c r="E362" s="475">
        <v>0</v>
      </c>
    </row>
    <row r="363" spans="1:5" x14ac:dyDescent="0.25">
      <c r="A363" s="432">
        <v>357</v>
      </c>
      <c r="B363" s="475">
        <v>0</v>
      </c>
      <c r="C363" s="475">
        <v>0</v>
      </c>
      <c r="D363" s="475">
        <v>0</v>
      </c>
      <c r="E363" s="475">
        <v>0</v>
      </c>
    </row>
    <row r="364" spans="1:5" x14ac:dyDescent="0.25">
      <c r="A364" s="432">
        <v>358</v>
      </c>
      <c r="B364" s="475">
        <v>0</v>
      </c>
      <c r="C364" s="475">
        <v>0</v>
      </c>
      <c r="D364" s="475">
        <v>0</v>
      </c>
      <c r="E364" s="475">
        <v>0</v>
      </c>
    </row>
    <row r="365" spans="1:5" x14ac:dyDescent="0.25">
      <c r="A365" s="432">
        <v>359</v>
      </c>
      <c r="B365" s="475">
        <v>0</v>
      </c>
      <c r="C365" s="475">
        <v>0</v>
      </c>
      <c r="D365" s="475">
        <v>0</v>
      </c>
      <c r="E365" s="475">
        <v>0</v>
      </c>
    </row>
    <row r="366" spans="1:5" x14ac:dyDescent="0.25">
      <c r="A366" s="432">
        <v>360</v>
      </c>
      <c r="B366" s="475">
        <v>0</v>
      </c>
      <c r="C366" s="475">
        <v>0</v>
      </c>
      <c r="D366" s="475">
        <v>0</v>
      </c>
      <c r="E366" s="475">
        <v>0</v>
      </c>
    </row>
    <row r="367" spans="1:5" x14ac:dyDescent="0.25">
      <c r="A367" s="432">
        <v>361</v>
      </c>
      <c r="B367" s="475">
        <v>0</v>
      </c>
      <c r="C367" s="475">
        <v>0</v>
      </c>
      <c r="D367" s="475">
        <v>0</v>
      </c>
      <c r="E367" s="475">
        <v>0</v>
      </c>
    </row>
    <row r="368" spans="1:5" x14ac:dyDescent="0.25">
      <c r="A368" s="432">
        <v>362</v>
      </c>
      <c r="B368" s="475">
        <v>0</v>
      </c>
      <c r="C368" s="475">
        <v>0</v>
      </c>
      <c r="D368" s="475">
        <v>0</v>
      </c>
      <c r="E368" s="475">
        <v>0</v>
      </c>
    </row>
    <row r="369" spans="1:5" x14ac:dyDescent="0.25">
      <c r="A369" s="432">
        <v>363</v>
      </c>
      <c r="B369" s="475">
        <v>0</v>
      </c>
      <c r="C369" s="475">
        <v>0</v>
      </c>
      <c r="D369" s="475">
        <v>0</v>
      </c>
      <c r="E369" s="475">
        <v>0</v>
      </c>
    </row>
    <row r="370" spans="1:5" x14ac:dyDescent="0.25">
      <c r="A370" s="432">
        <v>364</v>
      </c>
      <c r="B370" s="475">
        <v>0</v>
      </c>
      <c r="C370" s="475">
        <v>0</v>
      </c>
      <c r="D370" s="475">
        <v>0</v>
      </c>
      <c r="E370" s="475">
        <v>0</v>
      </c>
    </row>
    <row r="371" spans="1:5" x14ac:dyDescent="0.25">
      <c r="A371" s="432">
        <v>365</v>
      </c>
      <c r="B371" s="475">
        <v>0</v>
      </c>
      <c r="C371" s="475">
        <v>0</v>
      </c>
      <c r="D371" s="475">
        <v>0</v>
      </c>
      <c r="E371" s="475">
        <v>0</v>
      </c>
    </row>
    <row r="372" spans="1:5" x14ac:dyDescent="0.25">
      <c r="A372" s="432">
        <v>366</v>
      </c>
      <c r="B372" s="475">
        <v>0</v>
      </c>
      <c r="C372" s="475">
        <v>0</v>
      </c>
      <c r="D372" s="475">
        <v>0</v>
      </c>
      <c r="E372" s="475">
        <v>0</v>
      </c>
    </row>
    <row r="373" spans="1:5" x14ac:dyDescent="0.25">
      <c r="A373" s="432">
        <v>367</v>
      </c>
      <c r="B373" s="475">
        <v>0</v>
      </c>
      <c r="C373" s="475">
        <v>0</v>
      </c>
      <c r="D373" s="475">
        <v>0</v>
      </c>
      <c r="E373" s="475">
        <v>0</v>
      </c>
    </row>
    <row r="374" spans="1:5" x14ac:dyDescent="0.25">
      <c r="A374" s="432">
        <v>368</v>
      </c>
      <c r="B374" s="475">
        <v>0</v>
      </c>
      <c r="C374" s="475">
        <v>0</v>
      </c>
      <c r="D374" s="475">
        <v>0</v>
      </c>
      <c r="E374" s="475">
        <v>0</v>
      </c>
    </row>
    <row r="375" spans="1:5" x14ac:dyDescent="0.25">
      <c r="A375" s="432">
        <v>369</v>
      </c>
      <c r="B375" s="475">
        <v>0</v>
      </c>
      <c r="C375" s="475">
        <v>0</v>
      </c>
      <c r="D375" s="475">
        <v>0</v>
      </c>
      <c r="E375" s="475">
        <v>0</v>
      </c>
    </row>
    <row r="376" spans="1:5" x14ac:dyDescent="0.25">
      <c r="A376" s="432">
        <v>370</v>
      </c>
      <c r="B376" s="475">
        <v>0</v>
      </c>
      <c r="C376" s="475">
        <v>0</v>
      </c>
      <c r="D376" s="475">
        <v>0</v>
      </c>
      <c r="E376" s="475">
        <v>0</v>
      </c>
    </row>
    <row r="377" spans="1:5" x14ac:dyDescent="0.25">
      <c r="A377" s="432">
        <v>371</v>
      </c>
      <c r="B377" s="475">
        <v>0</v>
      </c>
      <c r="C377" s="475">
        <v>0</v>
      </c>
      <c r="D377" s="475">
        <v>0</v>
      </c>
      <c r="E377" s="475">
        <v>0</v>
      </c>
    </row>
    <row r="378" spans="1:5" x14ac:dyDescent="0.25">
      <c r="A378" s="432">
        <v>372</v>
      </c>
      <c r="B378" s="475">
        <v>0</v>
      </c>
      <c r="C378" s="475">
        <v>0</v>
      </c>
      <c r="D378" s="475">
        <v>0</v>
      </c>
      <c r="E378" s="475">
        <v>0</v>
      </c>
    </row>
    <row r="379" spans="1:5" x14ac:dyDescent="0.25">
      <c r="A379" s="432">
        <v>373</v>
      </c>
      <c r="B379" s="475">
        <v>0</v>
      </c>
      <c r="C379" s="475">
        <v>0</v>
      </c>
      <c r="D379" s="475">
        <v>0</v>
      </c>
      <c r="E379" s="475">
        <v>0</v>
      </c>
    </row>
    <row r="380" spans="1:5" x14ac:dyDescent="0.25">
      <c r="A380" s="432">
        <v>374</v>
      </c>
      <c r="B380" s="475">
        <v>0</v>
      </c>
      <c r="C380" s="475">
        <v>0</v>
      </c>
      <c r="D380" s="475">
        <v>0</v>
      </c>
      <c r="E380" s="475">
        <v>0</v>
      </c>
    </row>
    <row r="381" spans="1:5" x14ac:dyDescent="0.25">
      <c r="A381" s="432">
        <v>375</v>
      </c>
      <c r="B381" s="475">
        <v>0</v>
      </c>
      <c r="C381" s="475">
        <v>0</v>
      </c>
      <c r="D381" s="475">
        <v>0</v>
      </c>
      <c r="E381" s="475">
        <v>0</v>
      </c>
    </row>
    <row r="382" spans="1:5" x14ac:dyDescent="0.25">
      <c r="A382" s="432">
        <v>376</v>
      </c>
      <c r="B382" s="475">
        <v>0</v>
      </c>
      <c r="C382" s="475">
        <v>0</v>
      </c>
      <c r="D382" s="475">
        <v>0</v>
      </c>
      <c r="E382" s="475">
        <v>0</v>
      </c>
    </row>
    <row r="383" spans="1:5" x14ac:dyDescent="0.25">
      <c r="A383" s="432">
        <v>377</v>
      </c>
      <c r="B383" s="475">
        <v>0</v>
      </c>
      <c r="C383" s="475">
        <v>0</v>
      </c>
      <c r="D383" s="475">
        <v>0</v>
      </c>
      <c r="E383" s="475">
        <v>0</v>
      </c>
    </row>
    <row r="384" spans="1:5" x14ac:dyDescent="0.25">
      <c r="A384" s="432">
        <v>378</v>
      </c>
      <c r="B384" s="475">
        <v>0</v>
      </c>
      <c r="C384" s="475">
        <v>0</v>
      </c>
      <c r="D384" s="475">
        <v>0</v>
      </c>
      <c r="E384" s="475">
        <v>0</v>
      </c>
    </row>
    <row r="385" spans="1:5" x14ac:dyDescent="0.25">
      <c r="A385" s="432">
        <v>379</v>
      </c>
      <c r="B385" s="475">
        <v>0</v>
      </c>
      <c r="C385" s="475">
        <v>0</v>
      </c>
      <c r="D385" s="475">
        <v>0</v>
      </c>
      <c r="E385" s="475">
        <v>0</v>
      </c>
    </row>
    <row r="386" spans="1:5" x14ac:dyDescent="0.25">
      <c r="A386" s="432">
        <v>380</v>
      </c>
      <c r="B386" s="475">
        <v>0</v>
      </c>
      <c r="C386" s="475">
        <v>0</v>
      </c>
      <c r="D386" s="475">
        <v>0</v>
      </c>
      <c r="E386" s="475">
        <v>0</v>
      </c>
    </row>
    <row r="387" spans="1:5" x14ac:dyDescent="0.25">
      <c r="A387" s="432">
        <v>381</v>
      </c>
      <c r="B387" s="475">
        <v>0</v>
      </c>
      <c r="C387" s="475">
        <v>0</v>
      </c>
      <c r="D387" s="475">
        <v>0</v>
      </c>
      <c r="E387" s="475">
        <v>0</v>
      </c>
    </row>
    <row r="388" spans="1:5" x14ac:dyDescent="0.25">
      <c r="A388" s="432">
        <v>382</v>
      </c>
      <c r="B388" s="475">
        <v>0</v>
      </c>
      <c r="C388" s="475">
        <v>0</v>
      </c>
      <c r="D388" s="475">
        <v>0</v>
      </c>
      <c r="E388" s="475">
        <v>0</v>
      </c>
    </row>
    <row r="389" spans="1:5" x14ac:dyDescent="0.25">
      <c r="A389" s="432">
        <v>383</v>
      </c>
      <c r="B389" s="475">
        <v>0</v>
      </c>
      <c r="C389" s="475">
        <v>0</v>
      </c>
      <c r="D389" s="475">
        <v>0</v>
      </c>
      <c r="E389" s="475">
        <v>0</v>
      </c>
    </row>
    <row r="390" spans="1:5" x14ac:dyDescent="0.25">
      <c r="A390" s="432">
        <v>384</v>
      </c>
      <c r="B390" s="475">
        <v>0</v>
      </c>
      <c r="C390" s="475">
        <v>0</v>
      </c>
      <c r="D390" s="475">
        <v>0</v>
      </c>
      <c r="E390" s="475">
        <v>0</v>
      </c>
    </row>
    <row r="391" spans="1:5" x14ac:dyDescent="0.25">
      <c r="A391" s="432">
        <v>385</v>
      </c>
      <c r="B391" s="475">
        <v>0</v>
      </c>
      <c r="C391" s="475">
        <v>0</v>
      </c>
      <c r="D391" s="475">
        <v>0</v>
      </c>
      <c r="E391" s="475">
        <v>0</v>
      </c>
    </row>
    <row r="392" spans="1:5" x14ac:dyDescent="0.25">
      <c r="A392" s="432">
        <v>386</v>
      </c>
      <c r="B392" s="475">
        <v>0</v>
      </c>
      <c r="C392" s="475">
        <v>0</v>
      </c>
      <c r="D392" s="475">
        <v>0</v>
      </c>
      <c r="E392" s="475">
        <v>0</v>
      </c>
    </row>
    <row r="393" spans="1:5" x14ac:dyDescent="0.25">
      <c r="A393" s="432">
        <v>387</v>
      </c>
      <c r="B393" s="475">
        <v>0</v>
      </c>
      <c r="C393" s="475">
        <v>0</v>
      </c>
      <c r="D393" s="475">
        <v>0</v>
      </c>
      <c r="E393" s="475">
        <v>0</v>
      </c>
    </row>
    <row r="394" spans="1:5" x14ac:dyDescent="0.25">
      <c r="A394" s="432">
        <v>388</v>
      </c>
      <c r="B394" s="475">
        <v>0</v>
      </c>
      <c r="C394" s="475">
        <v>0</v>
      </c>
      <c r="D394" s="475">
        <v>0</v>
      </c>
      <c r="E394" s="475">
        <v>0</v>
      </c>
    </row>
    <row r="395" spans="1:5" x14ac:dyDescent="0.25">
      <c r="A395" s="432">
        <v>389</v>
      </c>
      <c r="B395" s="475">
        <v>0</v>
      </c>
      <c r="C395" s="475">
        <v>0</v>
      </c>
      <c r="D395" s="475">
        <v>0</v>
      </c>
      <c r="E395" s="475">
        <v>0</v>
      </c>
    </row>
    <row r="396" spans="1:5" x14ac:dyDescent="0.25">
      <c r="A396" s="432">
        <v>390</v>
      </c>
      <c r="B396" s="475">
        <v>0</v>
      </c>
      <c r="C396" s="475">
        <v>0</v>
      </c>
      <c r="D396" s="475">
        <v>0</v>
      </c>
      <c r="E396" s="475">
        <v>0</v>
      </c>
    </row>
    <row r="397" spans="1:5" x14ac:dyDescent="0.25">
      <c r="A397" s="432">
        <v>391</v>
      </c>
      <c r="B397" s="475">
        <v>0</v>
      </c>
      <c r="C397" s="475">
        <v>0</v>
      </c>
      <c r="D397" s="475">
        <v>0</v>
      </c>
      <c r="E397" s="475">
        <v>0</v>
      </c>
    </row>
    <row r="398" spans="1:5" x14ac:dyDescent="0.25">
      <c r="A398" s="432">
        <v>392</v>
      </c>
      <c r="B398" s="475">
        <v>0</v>
      </c>
      <c r="C398" s="475">
        <v>0</v>
      </c>
      <c r="D398" s="475">
        <v>0</v>
      </c>
      <c r="E398" s="475">
        <v>0</v>
      </c>
    </row>
    <row r="399" spans="1:5" x14ac:dyDescent="0.25">
      <c r="A399" s="432">
        <v>393</v>
      </c>
      <c r="B399" s="475">
        <v>0</v>
      </c>
      <c r="C399" s="475">
        <v>0</v>
      </c>
      <c r="D399" s="475">
        <v>0</v>
      </c>
      <c r="E399" s="475">
        <v>0</v>
      </c>
    </row>
    <row r="400" spans="1:5" x14ac:dyDescent="0.25">
      <c r="A400" s="432">
        <v>394</v>
      </c>
      <c r="B400" s="475">
        <v>0</v>
      </c>
      <c r="C400" s="475">
        <v>0</v>
      </c>
      <c r="D400" s="475">
        <v>0</v>
      </c>
      <c r="E400" s="475">
        <v>0</v>
      </c>
    </row>
    <row r="401" spans="1:5" x14ac:dyDescent="0.25">
      <c r="A401" s="432">
        <v>395</v>
      </c>
      <c r="B401" s="475">
        <v>0</v>
      </c>
      <c r="C401" s="475">
        <v>0</v>
      </c>
      <c r="D401" s="475">
        <v>0</v>
      </c>
      <c r="E401" s="475">
        <v>0</v>
      </c>
    </row>
    <row r="402" spans="1:5" x14ac:dyDescent="0.25">
      <c r="A402" s="432">
        <v>396</v>
      </c>
      <c r="B402" s="475">
        <v>0</v>
      </c>
      <c r="C402" s="475">
        <v>0</v>
      </c>
      <c r="D402" s="475">
        <v>0</v>
      </c>
      <c r="E402" s="475">
        <v>0</v>
      </c>
    </row>
    <row r="403" spans="1:5" x14ac:dyDescent="0.25">
      <c r="A403" s="432">
        <v>397</v>
      </c>
      <c r="B403" s="475">
        <v>0</v>
      </c>
      <c r="C403" s="475">
        <v>0</v>
      </c>
      <c r="D403" s="475">
        <v>0</v>
      </c>
      <c r="E403" s="475">
        <v>0</v>
      </c>
    </row>
    <row r="404" spans="1:5" x14ac:dyDescent="0.25">
      <c r="A404" s="432">
        <v>398</v>
      </c>
      <c r="B404" s="475">
        <v>0</v>
      </c>
      <c r="C404" s="475">
        <v>0</v>
      </c>
      <c r="D404" s="475">
        <v>0</v>
      </c>
      <c r="E404" s="475">
        <v>0</v>
      </c>
    </row>
    <row r="405" spans="1:5" x14ac:dyDescent="0.25">
      <c r="A405" s="432">
        <v>399</v>
      </c>
      <c r="B405" s="475">
        <v>0</v>
      </c>
      <c r="C405" s="475">
        <v>0</v>
      </c>
      <c r="D405" s="475">
        <v>0</v>
      </c>
      <c r="E405" s="475">
        <v>0</v>
      </c>
    </row>
    <row r="406" spans="1:5" x14ac:dyDescent="0.25">
      <c r="A406" s="432">
        <v>400</v>
      </c>
      <c r="B406" s="475">
        <v>0</v>
      </c>
      <c r="C406" s="475">
        <v>0</v>
      </c>
      <c r="D406" s="475">
        <v>0</v>
      </c>
      <c r="E406" s="475">
        <v>0</v>
      </c>
    </row>
    <row r="407" spans="1:5" x14ac:dyDescent="0.25">
      <c r="A407" s="432">
        <v>401</v>
      </c>
      <c r="B407" s="475">
        <v>0</v>
      </c>
      <c r="C407" s="475">
        <v>0</v>
      </c>
      <c r="D407" s="475">
        <v>0</v>
      </c>
      <c r="E407" s="475">
        <v>0</v>
      </c>
    </row>
    <row r="408" spans="1:5" x14ac:dyDescent="0.25">
      <c r="A408" s="432">
        <v>402</v>
      </c>
      <c r="B408" s="475">
        <v>0</v>
      </c>
      <c r="C408" s="475">
        <v>0</v>
      </c>
      <c r="D408" s="475">
        <v>0</v>
      </c>
      <c r="E408" s="475">
        <v>0</v>
      </c>
    </row>
    <row r="409" spans="1:5" x14ac:dyDescent="0.25">
      <c r="A409" s="432">
        <v>403</v>
      </c>
      <c r="B409" s="475">
        <v>0</v>
      </c>
      <c r="C409" s="475">
        <v>0</v>
      </c>
      <c r="D409" s="475">
        <v>0</v>
      </c>
      <c r="E409" s="475">
        <v>0</v>
      </c>
    </row>
    <row r="410" spans="1:5" x14ac:dyDescent="0.25">
      <c r="A410" s="432">
        <v>404</v>
      </c>
      <c r="B410" s="475">
        <v>0</v>
      </c>
      <c r="C410" s="475">
        <v>0</v>
      </c>
      <c r="D410" s="475">
        <v>0</v>
      </c>
      <c r="E410" s="475">
        <v>0</v>
      </c>
    </row>
    <row r="411" spans="1:5" x14ac:dyDescent="0.25">
      <c r="A411" s="432">
        <v>405</v>
      </c>
      <c r="B411" s="475">
        <v>0</v>
      </c>
      <c r="C411" s="475">
        <v>0</v>
      </c>
      <c r="D411" s="475">
        <v>0</v>
      </c>
      <c r="E411" s="475">
        <v>0</v>
      </c>
    </row>
    <row r="412" spans="1:5" x14ac:dyDescent="0.25">
      <c r="A412" s="432">
        <v>406</v>
      </c>
      <c r="B412" s="475">
        <v>0</v>
      </c>
      <c r="C412" s="475">
        <v>0</v>
      </c>
      <c r="D412" s="475">
        <v>0</v>
      </c>
      <c r="E412" s="475">
        <v>0</v>
      </c>
    </row>
    <row r="413" spans="1:5" x14ac:dyDescent="0.25">
      <c r="A413" s="432">
        <v>407</v>
      </c>
      <c r="B413" s="475">
        <v>0</v>
      </c>
      <c r="C413" s="475">
        <v>0</v>
      </c>
      <c r="D413" s="475">
        <v>0</v>
      </c>
      <c r="E413" s="475">
        <v>0</v>
      </c>
    </row>
    <row r="414" spans="1:5" x14ac:dyDescent="0.25">
      <c r="A414" s="432">
        <v>408</v>
      </c>
      <c r="B414" s="475">
        <v>0</v>
      </c>
      <c r="C414" s="475">
        <v>0</v>
      </c>
      <c r="D414" s="475">
        <v>0</v>
      </c>
      <c r="E414" s="475">
        <v>0</v>
      </c>
    </row>
    <row r="415" spans="1:5" x14ac:dyDescent="0.25">
      <c r="A415" s="432">
        <v>409</v>
      </c>
      <c r="B415" s="475">
        <v>0</v>
      </c>
      <c r="C415" s="475">
        <v>0</v>
      </c>
      <c r="D415" s="475">
        <v>0</v>
      </c>
      <c r="E415" s="475">
        <v>0</v>
      </c>
    </row>
    <row r="416" spans="1:5" x14ac:dyDescent="0.25">
      <c r="A416" s="432">
        <v>410</v>
      </c>
      <c r="B416" s="475">
        <v>0</v>
      </c>
      <c r="C416" s="475">
        <v>0</v>
      </c>
      <c r="D416" s="475">
        <v>0</v>
      </c>
      <c r="E416" s="475">
        <v>0</v>
      </c>
    </row>
    <row r="417" spans="1:5" x14ac:dyDescent="0.25">
      <c r="A417" s="432">
        <v>411</v>
      </c>
      <c r="B417" s="475">
        <v>0</v>
      </c>
      <c r="C417" s="475">
        <v>0</v>
      </c>
      <c r="D417" s="475">
        <v>0</v>
      </c>
      <c r="E417" s="475">
        <v>0</v>
      </c>
    </row>
    <row r="418" spans="1:5" x14ac:dyDescent="0.25">
      <c r="A418" s="432">
        <v>412</v>
      </c>
      <c r="B418" s="475">
        <v>0</v>
      </c>
      <c r="C418" s="475">
        <v>0</v>
      </c>
      <c r="D418" s="475">
        <v>0</v>
      </c>
      <c r="E418" s="475">
        <v>0</v>
      </c>
    </row>
    <row r="419" spans="1:5" x14ac:dyDescent="0.25">
      <c r="A419" s="432">
        <v>413</v>
      </c>
      <c r="B419" s="475">
        <v>0</v>
      </c>
      <c r="C419" s="475">
        <v>0</v>
      </c>
      <c r="D419" s="475">
        <v>0</v>
      </c>
      <c r="E419" s="475">
        <v>0</v>
      </c>
    </row>
    <row r="420" spans="1:5" x14ac:dyDescent="0.25">
      <c r="A420" s="432">
        <v>414</v>
      </c>
      <c r="B420" s="475">
        <v>0</v>
      </c>
      <c r="C420" s="475">
        <v>0</v>
      </c>
      <c r="D420" s="475">
        <v>0</v>
      </c>
      <c r="E420" s="475">
        <v>0</v>
      </c>
    </row>
    <row r="421" spans="1:5" x14ac:dyDescent="0.25">
      <c r="A421" s="432">
        <v>415</v>
      </c>
      <c r="B421" s="475">
        <v>0</v>
      </c>
      <c r="C421" s="475">
        <v>0</v>
      </c>
      <c r="D421" s="475">
        <v>0</v>
      </c>
      <c r="E421" s="475">
        <v>0</v>
      </c>
    </row>
    <row r="422" spans="1:5" x14ac:dyDescent="0.25">
      <c r="A422" s="432">
        <v>416</v>
      </c>
      <c r="B422" s="475">
        <v>0</v>
      </c>
      <c r="C422" s="475">
        <v>0</v>
      </c>
      <c r="D422" s="475">
        <v>0</v>
      </c>
      <c r="E422" s="475">
        <v>0</v>
      </c>
    </row>
    <row r="423" spans="1:5" x14ac:dyDescent="0.25">
      <c r="A423" s="432">
        <v>417</v>
      </c>
      <c r="B423" s="475">
        <v>0</v>
      </c>
      <c r="C423" s="475">
        <v>0</v>
      </c>
      <c r="D423" s="475">
        <v>0</v>
      </c>
      <c r="E423" s="475">
        <v>0</v>
      </c>
    </row>
    <row r="424" spans="1:5" x14ac:dyDescent="0.25">
      <c r="A424" s="432">
        <v>418</v>
      </c>
      <c r="B424" s="475">
        <v>0</v>
      </c>
      <c r="C424" s="475">
        <v>0</v>
      </c>
      <c r="D424" s="475">
        <v>0</v>
      </c>
      <c r="E424" s="475">
        <v>0</v>
      </c>
    </row>
    <row r="425" spans="1:5" x14ac:dyDescent="0.25">
      <c r="A425" s="432">
        <v>419</v>
      </c>
      <c r="B425" s="475">
        <v>0</v>
      </c>
      <c r="C425" s="475">
        <v>0</v>
      </c>
      <c r="D425" s="475">
        <v>0</v>
      </c>
      <c r="E425" s="475">
        <v>0</v>
      </c>
    </row>
    <row r="426" spans="1:5" x14ac:dyDescent="0.25">
      <c r="A426" s="432">
        <v>420</v>
      </c>
      <c r="B426" s="475">
        <v>0</v>
      </c>
      <c r="C426" s="475">
        <v>0</v>
      </c>
      <c r="D426" s="475">
        <v>0</v>
      </c>
      <c r="E426" s="475">
        <v>0</v>
      </c>
    </row>
    <row r="427" spans="1:5" x14ac:dyDescent="0.25">
      <c r="A427" s="432">
        <v>421</v>
      </c>
      <c r="B427" s="475">
        <v>0</v>
      </c>
      <c r="C427" s="475">
        <v>0</v>
      </c>
      <c r="D427" s="475">
        <v>0</v>
      </c>
      <c r="E427" s="475">
        <v>0</v>
      </c>
    </row>
    <row r="428" spans="1:5" x14ac:dyDescent="0.25">
      <c r="A428" s="432">
        <v>422</v>
      </c>
      <c r="B428" s="475">
        <v>0</v>
      </c>
      <c r="C428" s="475">
        <v>0</v>
      </c>
      <c r="D428" s="475">
        <v>0</v>
      </c>
      <c r="E428" s="475">
        <v>0</v>
      </c>
    </row>
    <row r="429" spans="1:5" x14ac:dyDescent="0.25">
      <c r="A429" s="432">
        <v>423</v>
      </c>
      <c r="B429" s="475">
        <v>0</v>
      </c>
      <c r="C429" s="475">
        <v>0</v>
      </c>
      <c r="D429" s="475">
        <v>0</v>
      </c>
      <c r="E429" s="475">
        <v>0</v>
      </c>
    </row>
    <row r="430" spans="1:5" x14ac:dyDescent="0.25">
      <c r="A430" s="432">
        <v>424</v>
      </c>
      <c r="B430" s="475">
        <v>0</v>
      </c>
      <c r="C430" s="475">
        <v>0</v>
      </c>
      <c r="D430" s="475">
        <v>0</v>
      </c>
      <c r="E430" s="475">
        <v>0</v>
      </c>
    </row>
    <row r="431" spans="1:5" x14ac:dyDescent="0.25">
      <c r="A431" s="432">
        <v>425</v>
      </c>
      <c r="B431" s="475">
        <v>0</v>
      </c>
      <c r="C431" s="475">
        <v>0</v>
      </c>
      <c r="D431" s="475">
        <v>0</v>
      </c>
      <c r="E431" s="475">
        <v>0</v>
      </c>
    </row>
    <row r="432" spans="1:5" x14ac:dyDescent="0.25">
      <c r="A432" s="432">
        <v>426</v>
      </c>
      <c r="B432" s="475">
        <v>0</v>
      </c>
      <c r="C432" s="475">
        <v>0</v>
      </c>
      <c r="D432" s="475">
        <v>0</v>
      </c>
      <c r="E432" s="475">
        <v>0</v>
      </c>
    </row>
    <row r="433" spans="1:5" x14ac:dyDescent="0.25">
      <c r="A433" s="432">
        <v>427</v>
      </c>
      <c r="B433" s="475">
        <v>0</v>
      </c>
      <c r="C433" s="475">
        <v>0</v>
      </c>
      <c r="D433" s="475">
        <v>0</v>
      </c>
      <c r="E433" s="475">
        <v>0</v>
      </c>
    </row>
    <row r="434" spans="1:5" x14ac:dyDescent="0.25">
      <c r="A434" s="432">
        <v>428</v>
      </c>
      <c r="B434" s="475">
        <v>0</v>
      </c>
      <c r="C434" s="475">
        <v>0</v>
      </c>
      <c r="D434" s="475">
        <v>0</v>
      </c>
      <c r="E434" s="475">
        <v>0</v>
      </c>
    </row>
    <row r="435" spans="1:5" x14ac:dyDescent="0.25">
      <c r="A435" s="432">
        <v>429</v>
      </c>
      <c r="B435" s="475">
        <v>0</v>
      </c>
      <c r="C435" s="475">
        <v>0</v>
      </c>
      <c r="D435" s="475">
        <v>0</v>
      </c>
      <c r="E435" s="475">
        <v>0</v>
      </c>
    </row>
    <row r="436" spans="1:5" x14ac:dyDescent="0.25">
      <c r="A436" s="432">
        <v>430</v>
      </c>
      <c r="B436" s="475">
        <v>0</v>
      </c>
      <c r="C436" s="475">
        <v>0</v>
      </c>
      <c r="D436" s="475">
        <v>0</v>
      </c>
      <c r="E436" s="475">
        <v>0</v>
      </c>
    </row>
    <row r="437" spans="1:5" x14ac:dyDescent="0.25">
      <c r="A437" s="432">
        <v>431</v>
      </c>
      <c r="B437" s="475">
        <v>0</v>
      </c>
      <c r="C437" s="475">
        <v>0</v>
      </c>
      <c r="D437" s="475">
        <v>0</v>
      </c>
      <c r="E437" s="475">
        <v>0</v>
      </c>
    </row>
    <row r="438" spans="1:5" x14ac:dyDescent="0.25">
      <c r="A438" s="432">
        <v>432</v>
      </c>
      <c r="B438" s="475">
        <v>0</v>
      </c>
      <c r="C438" s="475">
        <v>0</v>
      </c>
      <c r="D438" s="475">
        <v>0</v>
      </c>
      <c r="E438" s="475">
        <v>0</v>
      </c>
    </row>
    <row r="439" spans="1:5" x14ac:dyDescent="0.25">
      <c r="A439" s="432">
        <v>433</v>
      </c>
      <c r="B439" s="475">
        <v>0</v>
      </c>
      <c r="C439" s="475">
        <v>0</v>
      </c>
      <c r="D439" s="475">
        <v>0</v>
      </c>
      <c r="E439" s="475">
        <v>0</v>
      </c>
    </row>
    <row r="440" spans="1:5" x14ac:dyDescent="0.25">
      <c r="A440" s="432">
        <v>434</v>
      </c>
      <c r="B440" s="475">
        <v>0</v>
      </c>
      <c r="C440" s="475">
        <v>0</v>
      </c>
      <c r="D440" s="475">
        <v>0</v>
      </c>
      <c r="E440" s="475">
        <v>0</v>
      </c>
    </row>
    <row r="441" spans="1:5" x14ac:dyDescent="0.25">
      <c r="A441" s="432">
        <v>435</v>
      </c>
      <c r="B441" s="475">
        <v>0</v>
      </c>
      <c r="C441" s="475">
        <v>0</v>
      </c>
      <c r="D441" s="475">
        <v>0</v>
      </c>
      <c r="E441" s="475">
        <v>0</v>
      </c>
    </row>
    <row r="442" spans="1:5" x14ac:dyDescent="0.25">
      <c r="A442" s="432">
        <v>436</v>
      </c>
      <c r="B442" s="475">
        <v>0</v>
      </c>
      <c r="C442" s="475">
        <v>0</v>
      </c>
      <c r="D442" s="475">
        <v>0</v>
      </c>
      <c r="E442" s="475">
        <v>0</v>
      </c>
    </row>
    <row r="443" spans="1:5" x14ac:dyDescent="0.25">
      <c r="A443" s="432">
        <v>437</v>
      </c>
      <c r="B443" s="475">
        <v>0</v>
      </c>
      <c r="C443" s="475">
        <v>0</v>
      </c>
      <c r="D443" s="475">
        <v>0</v>
      </c>
      <c r="E443" s="475">
        <v>0</v>
      </c>
    </row>
    <row r="444" spans="1:5" x14ac:dyDescent="0.25">
      <c r="A444" s="432">
        <v>438</v>
      </c>
      <c r="B444" s="475">
        <v>0</v>
      </c>
      <c r="C444" s="475">
        <v>0</v>
      </c>
      <c r="D444" s="475">
        <v>0</v>
      </c>
      <c r="E444" s="475">
        <v>0</v>
      </c>
    </row>
    <row r="445" spans="1:5" x14ac:dyDescent="0.25">
      <c r="A445" s="432">
        <v>439</v>
      </c>
      <c r="B445" s="475">
        <v>0</v>
      </c>
      <c r="C445" s="475">
        <v>0</v>
      </c>
      <c r="D445" s="475">
        <v>0</v>
      </c>
      <c r="E445" s="475">
        <v>0</v>
      </c>
    </row>
    <row r="446" spans="1:5" x14ac:dyDescent="0.25">
      <c r="A446" s="432">
        <v>440</v>
      </c>
      <c r="B446" s="475">
        <v>0</v>
      </c>
      <c r="C446" s="475">
        <v>0</v>
      </c>
      <c r="D446" s="475">
        <v>0</v>
      </c>
      <c r="E446" s="475">
        <v>0</v>
      </c>
    </row>
    <row r="447" spans="1:5" x14ac:dyDescent="0.25">
      <c r="A447" s="432">
        <v>441</v>
      </c>
      <c r="B447" s="475">
        <v>0</v>
      </c>
      <c r="C447" s="475">
        <v>0</v>
      </c>
      <c r="D447" s="475">
        <v>0</v>
      </c>
      <c r="E447" s="475">
        <v>0</v>
      </c>
    </row>
    <row r="448" spans="1:5" x14ac:dyDescent="0.25">
      <c r="A448" s="432">
        <v>442</v>
      </c>
      <c r="B448" s="475">
        <v>0</v>
      </c>
      <c r="C448" s="475">
        <v>0</v>
      </c>
      <c r="D448" s="475">
        <v>0</v>
      </c>
      <c r="E448" s="475">
        <v>0</v>
      </c>
    </row>
    <row r="449" spans="1:5" x14ac:dyDescent="0.25">
      <c r="A449" s="432">
        <v>443</v>
      </c>
      <c r="B449" s="475">
        <v>0</v>
      </c>
      <c r="C449" s="475">
        <v>0</v>
      </c>
      <c r="D449" s="475">
        <v>0</v>
      </c>
      <c r="E449" s="475">
        <v>0</v>
      </c>
    </row>
    <row r="450" spans="1:5" x14ac:dyDescent="0.25">
      <c r="A450" s="432">
        <v>444</v>
      </c>
      <c r="B450" s="475">
        <v>0</v>
      </c>
      <c r="C450" s="475">
        <v>0</v>
      </c>
      <c r="D450" s="475">
        <v>0</v>
      </c>
      <c r="E450" s="475">
        <v>0</v>
      </c>
    </row>
    <row r="451" spans="1:5" x14ac:dyDescent="0.25">
      <c r="A451" s="432">
        <v>445</v>
      </c>
      <c r="B451" s="475">
        <v>0</v>
      </c>
      <c r="C451" s="475">
        <v>0</v>
      </c>
      <c r="D451" s="475">
        <v>0</v>
      </c>
      <c r="E451" s="475">
        <v>0</v>
      </c>
    </row>
    <row r="452" spans="1:5" x14ac:dyDescent="0.25">
      <c r="A452" s="432">
        <v>446</v>
      </c>
      <c r="B452" s="475">
        <v>0</v>
      </c>
      <c r="C452" s="475">
        <v>0</v>
      </c>
      <c r="D452" s="475">
        <v>0</v>
      </c>
      <c r="E452" s="475">
        <v>0</v>
      </c>
    </row>
    <row r="453" spans="1:5" x14ac:dyDescent="0.25">
      <c r="A453" s="432">
        <v>447</v>
      </c>
      <c r="B453" s="475">
        <v>0</v>
      </c>
      <c r="C453" s="475">
        <v>0</v>
      </c>
      <c r="D453" s="475">
        <v>0</v>
      </c>
      <c r="E453" s="475">
        <v>0</v>
      </c>
    </row>
    <row r="454" spans="1:5" x14ac:dyDescent="0.25">
      <c r="A454" s="432">
        <v>448</v>
      </c>
      <c r="B454" s="475">
        <v>0</v>
      </c>
      <c r="C454" s="475">
        <v>0</v>
      </c>
      <c r="D454" s="475">
        <v>0</v>
      </c>
      <c r="E454" s="475">
        <v>0</v>
      </c>
    </row>
    <row r="455" spans="1:5" x14ac:dyDescent="0.25">
      <c r="A455" s="432">
        <v>449</v>
      </c>
      <c r="B455" s="475">
        <v>0</v>
      </c>
      <c r="C455" s="475">
        <v>0</v>
      </c>
      <c r="D455" s="475">
        <v>0</v>
      </c>
      <c r="E455" s="475">
        <v>0</v>
      </c>
    </row>
    <row r="456" spans="1:5" x14ac:dyDescent="0.25">
      <c r="A456" s="432">
        <v>450</v>
      </c>
      <c r="B456" s="475">
        <v>0</v>
      </c>
      <c r="C456" s="475">
        <v>0</v>
      </c>
      <c r="D456" s="475">
        <v>0</v>
      </c>
      <c r="E456" s="475">
        <v>0</v>
      </c>
    </row>
    <row r="457" spans="1:5" x14ac:dyDescent="0.25">
      <c r="A457" s="432">
        <v>451</v>
      </c>
      <c r="B457" s="475">
        <v>0</v>
      </c>
      <c r="C457" s="475">
        <v>0</v>
      </c>
      <c r="D457" s="475">
        <v>0</v>
      </c>
      <c r="E457" s="475">
        <v>0</v>
      </c>
    </row>
    <row r="458" spans="1:5" x14ac:dyDescent="0.25">
      <c r="A458" s="432">
        <v>452</v>
      </c>
      <c r="B458" s="475">
        <v>0</v>
      </c>
      <c r="C458" s="475">
        <v>0</v>
      </c>
      <c r="D458" s="475">
        <v>0</v>
      </c>
      <c r="E458" s="475">
        <v>0</v>
      </c>
    </row>
    <row r="459" spans="1:5" x14ac:dyDescent="0.25">
      <c r="A459" s="432">
        <v>453</v>
      </c>
      <c r="B459" s="475">
        <v>0</v>
      </c>
      <c r="C459" s="475">
        <v>0</v>
      </c>
      <c r="D459" s="475">
        <v>0</v>
      </c>
      <c r="E459" s="475">
        <v>0</v>
      </c>
    </row>
    <row r="460" spans="1:5" x14ac:dyDescent="0.25">
      <c r="A460" s="432">
        <v>454</v>
      </c>
      <c r="B460" s="475">
        <v>0</v>
      </c>
      <c r="C460" s="475">
        <v>0</v>
      </c>
      <c r="D460" s="475">
        <v>0</v>
      </c>
      <c r="E460" s="475">
        <v>0</v>
      </c>
    </row>
    <row r="461" spans="1:5" x14ac:dyDescent="0.25">
      <c r="A461" s="432">
        <v>455</v>
      </c>
      <c r="B461" s="475">
        <v>0</v>
      </c>
      <c r="C461" s="475">
        <v>0</v>
      </c>
      <c r="D461" s="475">
        <v>0</v>
      </c>
      <c r="E461" s="475">
        <v>0</v>
      </c>
    </row>
    <row r="462" spans="1:5" x14ac:dyDescent="0.25">
      <c r="A462" s="432">
        <v>456</v>
      </c>
      <c r="B462" s="475">
        <v>0</v>
      </c>
      <c r="C462" s="475">
        <v>0</v>
      </c>
      <c r="D462" s="475">
        <v>0</v>
      </c>
      <c r="E462" s="475">
        <v>0</v>
      </c>
    </row>
    <row r="463" spans="1:5" x14ac:dyDescent="0.25">
      <c r="A463" s="432">
        <v>457</v>
      </c>
      <c r="B463" s="475">
        <v>0</v>
      </c>
      <c r="C463" s="475">
        <v>0</v>
      </c>
      <c r="D463" s="475">
        <v>0</v>
      </c>
      <c r="E463" s="475">
        <v>0</v>
      </c>
    </row>
    <row r="464" spans="1:5" x14ac:dyDescent="0.25">
      <c r="A464" s="432">
        <v>458</v>
      </c>
      <c r="B464" s="475">
        <v>0</v>
      </c>
      <c r="C464" s="475">
        <v>0</v>
      </c>
      <c r="D464" s="475">
        <v>0</v>
      </c>
      <c r="E464" s="475">
        <v>0</v>
      </c>
    </row>
    <row r="465" spans="1:5" x14ac:dyDescent="0.25">
      <c r="A465" s="432">
        <v>459</v>
      </c>
      <c r="B465" s="475">
        <v>0</v>
      </c>
      <c r="C465" s="475">
        <v>0</v>
      </c>
      <c r="D465" s="475">
        <v>0</v>
      </c>
      <c r="E465" s="475">
        <v>0</v>
      </c>
    </row>
    <row r="466" spans="1:5" x14ac:dyDescent="0.25">
      <c r="A466" s="432">
        <v>460</v>
      </c>
      <c r="B466" s="475">
        <v>0</v>
      </c>
      <c r="C466" s="475">
        <v>0</v>
      </c>
      <c r="D466" s="475">
        <v>0</v>
      </c>
      <c r="E466" s="475">
        <v>0</v>
      </c>
    </row>
    <row r="467" spans="1:5" x14ac:dyDescent="0.25">
      <c r="A467" s="432">
        <v>461</v>
      </c>
      <c r="B467" s="475">
        <v>0</v>
      </c>
      <c r="C467" s="475">
        <v>0</v>
      </c>
      <c r="D467" s="475">
        <v>0</v>
      </c>
      <c r="E467" s="475">
        <v>0</v>
      </c>
    </row>
    <row r="468" spans="1:5" x14ac:dyDescent="0.25">
      <c r="A468" s="432">
        <v>462</v>
      </c>
      <c r="B468" s="475">
        <v>0</v>
      </c>
      <c r="C468" s="475">
        <v>0</v>
      </c>
      <c r="D468" s="475">
        <v>0</v>
      </c>
      <c r="E468" s="475">
        <v>0</v>
      </c>
    </row>
    <row r="469" spans="1:5" x14ac:dyDescent="0.25">
      <c r="A469" s="432">
        <v>463</v>
      </c>
      <c r="B469" s="475">
        <v>0</v>
      </c>
      <c r="C469" s="475">
        <v>0</v>
      </c>
      <c r="D469" s="475">
        <v>0</v>
      </c>
      <c r="E469" s="475">
        <v>0</v>
      </c>
    </row>
    <row r="470" spans="1:5" x14ac:dyDescent="0.25">
      <c r="A470" s="432">
        <v>464</v>
      </c>
      <c r="B470" s="475">
        <v>0</v>
      </c>
      <c r="C470" s="475">
        <v>0</v>
      </c>
      <c r="D470" s="475">
        <v>0</v>
      </c>
      <c r="E470" s="475">
        <v>0</v>
      </c>
    </row>
    <row r="471" spans="1:5" x14ac:dyDescent="0.25">
      <c r="A471" s="432">
        <v>465</v>
      </c>
      <c r="B471" s="475">
        <v>0</v>
      </c>
      <c r="C471" s="475">
        <v>0</v>
      </c>
      <c r="D471" s="475">
        <v>0</v>
      </c>
      <c r="E471" s="475">
        <v>0</v>
      </c>
    </row>
    <row r="472" spans="1:5" x14ac:dyDescent="0.25">
      <c r="A472" s="432">
        <v>466</v>
      </c>
      <c r="B472" s="475">
        <v>0</v>
      </c>
      <c r="C472" s="475">
        <v>0</v>
      </c>
      <c r="D472" s="475">
        <v>0</v>
      </c>
      <c r="E472" s="475">
        <v>0</v>
      </c>
    </row>
    <row r="473" spans="1:5" x14ac:dyDescent="0.25">
      <c r="A473" s="432">
        <v>467</v>
      </c>
      <c r="B473" s="475">
        <v>0</v>
      </c>
      <c r="C473" s="475">
        <v>0</v>
      </c>
      <c r="D473" s="475">
        <v>0</v>
      </c>
      <c r="E473" s="475">
        <v>0</v>
      </c>
    </row>
    <row r="474" spans="1:5" x14ac:dyDescent="0.25">
      <c r="A474" s="432">
        <v>468</v>
      </c>
      <c r="B474" s="475">
        <v>0</v>
      </c>
      <c r="C474" s="475">
        <v>0</v>
      </c>
      <c r="D474" s="475">
        <v>0</v>
      </c>
      <c r="E474" s="475">
        <v>0</v>
      </c>
    </row>
    <row r="475" spans="1:5" x14ac:dyDescent="0.25">
      <c r="A475" s="432">
        <v>469</v>
      </c>
      <c r="B475" s="475">
        <v>0</v>
      </c>
      <c r="C475" s="475">
        <v>0</v>
      </c>
      <c r="D475" s="475">
        <v>0</v>
      </c>
      <c r="E475" s="475">
        <v>0</v>
      </c>
    </row>
    <row r="476" spans="1:5" x14ac:dyDescent="0.25">
      <c r="A476" s="432">
        <v>470</v>
      </c>
      <c r="B476" s="475">
        <v>0</v>
      </c>
      <c r="C476" s="475">
        <v>0</v>
      </c>
      <c r="D476" s="475">
        <v>0</v>
      </c>
      <c r="E476" s="475">
        <v>0</v>
      </c>
    </row>
    <row r="477" spans="1:5" x14ac:dyDescent="0.25">
      <c r="A477" s="432">
        <v>471</v>
      </c>
      <c r="B477" s="475">
        <v>0</v>
      </c>
      <c r="C477" s="475">
        <v>0</v>
      </c>
      <c r="D477" s="475">
        <v>0</v>
      </c>
      <c r="E477" s="475">
        <v>0</v>
      </c>
    </row>
    <row r="478" spans="1:5" x14ac:dyDescent="0.25">
      <c r="A478" s="432">
        <v>472</v>
      </c>
      <c r="B478" s="475">
        <v>0</v>
      </c>
      <c r="C478" s="475">
        <v>0</v>
      </c>
      <c r="D478" s="475">
        <v>0</v>
      </c>
      <c r="E478" s="475">
        <v>0</v>
      </c>
    </row>
    <row r="479" spans="1:5" x14ac:dyDescent="0.25">
      <c r="A479" s="432">
        <v>473</v>
      </c>
      <c r="B479" s="475">
        <v>0</v>
      </c>
      <c r="C479" s="475">
        <v>0</v>
      </c>
      <c r="D479" s="475">
        <v>0</v>
      </c>
      <c r="E479" s="475">
        <v>0</v>
      </c>
    </row>
    <row r="480" spans="1:5" x14ac:dyDescent="0.25">
      <c r="A480" s="432">
        <v>474</v>
      </c>
      <c r="B480" s="475">
        <v>0</v>
      </c>
      <c r="C480" s="475">
        <v>0</v>
      </c>
      <c r="D480" s="475">
        <v>0</v>
      </c>
      <c r="E480" s="475">
        <v>0</v>
      </c>
    </row>
    <row r="481" spans="1:5" x14ac:dyDescent="0.25">
      <c r="A481" s="432">
        <v>475</v>
      </c>
      <c r="B481" s="475">
        <v>0</v>
      </c>
      <c r="C481" s="475">
        <v>0</v>
      </c>
      <c r="D481" s="475">
        <v>0</v>
      </c>
      <c r="E481" s="475">
        <v>0</v>
      </c>
    </row>
    <row r="482" spans="1:5" x14ac:dyDescent="0.25">
      <c r="A482" s="432">
        <v>476</v>
      </c>
      <c r="B482" s="475">
        <v>0</v>
      </c>
      <c r="C482" s="475">
        <v>0</v>
      </c>
      <c r="D482" s="475">
        <v>0</v>
      </c>
      <c r="E482" s="475">
        <v>0</v>
      </c>
    </row>
    <row r="483" spans="1:5" x14ac:dyDescent="0.25">
      <c r="A483" s="432">
        <v>477</v>
      </c>
      <c r="B483" s="475">
        <v>0</v>
      </c>
      <c r="C483" s="475">
        <v>0</v>
      </c>
      <c r="D483" s="475">
        <v>0</v>
      </c>
      <c r="E483" s="475">
        <v>0</v>
      </c>
    </row>
    <row r="484" spans="1:5" x14ac:dyDescent="0.25">
      <c r="A484" s="432">
        <v>478</v>
      </c>
      <c r="B484" s="475">
        <v>0</v>
      </c>
      <c r="C484" s="475">
        <v>0</v>
      </c>
      <c r="D484" s="475">
        <v>0</v>
      </c>
      <c r="E484" s="475">
        <v>0</v>
      </c>
    </row>
    <row r="485" spans="1:5" x14ac:dyDescent="0.25">
      <c r="A485" s="432">
        <v>479</v>
      </c>
      <c r="B485" s="475">
        <v>0</v>
      </c>
      <c r="C485" s="475">
        <v>0</v>
      </c>
      <c r="D485" s="475">
        <v>0</v>
      </c>
      <c r="E485" s="475">
        <v>0</v>
      </c>
    </row>
    <row r="486" spans="1:5" x14ac:dyDescent="0.25">
      <c r="A486" s="432">
        <v>480</v>
      </c>
      <c r="B486" s="475">
        <v>0</v>
      </c>
      <c r="C486" s="475">
        <v>0</v>
      </c>
      <c r="D486" s="475">
        <v>0</v>
      </c>
      <c r="E486" s="475">
        <v>0</v>
      </c>
    </row>
    <row r="487" spans="1:5" x14ac:dyDescent="0.25">
      <c r="A487" s="432">
        <v>481</v>
      </c>
      <c r="B487" s="475">
        <v>0</v>
      </c>
      <c r="C487" s="475">
        <v>0</v>
      </c>
      <c r="D487" s="475">
        <v>0</v>
      </c>
      <c r="E487" s="475">
        <v>0</v>
      </c>
    </row>
    <row r="488" spans="1:5" x14ac:dyDescent="0.25">
      <c r="A488" s="432">
        <v>482</v>
      </c>
      <c r="B488" s="475">
        <v>0</v>
      </c>
      <c r="C488" s="475">
        <v>0</v>
      </c>
      <c r="D488" s="475">
        <v>0</v>
      </c>
      <c r="E488" s="475">
        <v>0</v>
      </c>
    </row>
    <row r="489" spans="1:5" x14ac:dyDescent="0.25">
      <c r="A489" s="432">
        <v>483</v>
      </c>
      <c r="B489" s="475">
        <v>0</v>
      </c>
      <c r="C489" s="475">
        <v>0</v>
      </c>
      <c r="D489" s="475">
        <v>0</v>
      </c>
      <c r="E489" s="475">
        <v>0</v>
      </c>
    </row>
    <row r="490" spans="1:5" x14ac:dyDescent="0.25">
      <c r="A490" s="432">
        <v>484</v>
      </c>
      <c r="B490" s="475">
        <v>0</v>
      </c>
      <c r="C490" s="475">
        <v>0</v>
      </c>
      <c r="D490" s="475">
        <v>0</v>
      </c>
      <c r="E490" s="475">
        <v>0</v>
      </c>
    </row>
    <row r="491" spans="1:5" x14ac:dyDescent="0.25">
      <c r="A491" s="432">
        <v>485</v>
      </c>
      <c r="B491" s="475">
        <v>0</v>
      </c>
      <c r="C491" s="475">
        <v>0</v>
      </c>
      <c r="D491" s="475">
        <v>0</v>
      </c>
      <c r="E491" s="475">
        <v>0</v>
      </c>
    </row>
    <row r="492" spans="1:5" x14ac:dyDescent="0.25">
      <c r="A492" s="432">
        <v>486</v>
      </c>
      <c r="B492" s="475">
        <v>0</v>
      </c>
      <c r="C492" s="475">
        <v>0</v>
      </c>
      <c r="D492" s="475">
        <v>0</v>
      </c>
      <c r="E492" s="475">
        <v>0</v>
      </c>
    </row>
    <row r="493" spans="1:5" x14ac:dyDescent="0.25">
      <c r="A493" s="432">
        <v>487</v>
      </c>
      <c r="B493" s="475">
        <v>0</v>
      </c>
      <c r="C493" s="475">
        <v>0</v>
      </c>
      <c r="D493" s="475">
        <v>0</v>
      </c>
      <c r="E493" s="475">
        <v>0</v>
      </c>
    </row>
    <row r="494" spans="1:5" x14ac:dyDescent="0.25">
      <c r="A494" s="432">
        <v>488</v>
      </c>
      <c r="B494" s="475">
        <v>0</v>
      </c>
      <c r="C494" s="475">
        <v>0</v>
      </c>
      <c r="D494" s="475">
        <v>0</v>
      </c>
      <c r="E494" s="475">
        <v>0</v>
      </c>
    </row>
    <row r="495" spans="1:5" x14ac:dyDescent="0.25">
      <c r="A495" s="432">
        <v>489</v>
      </c>
      <c r="B495" s="475">
        <v>0</v>
      </c>
      <c r="C495" s="475">
        <v>0</v>
      </c>
      <c r="D495" s="475">
        <v>0</v>
      </c>
      <c r="E495" s="475">
        <v>0</v>
      </c>
    </row>
    <row r="496" spans="1:5" x14ac:dyDescent="0.25">
      <c r="A496" s="432">
        <v>490</v>
      </c>
      <c r="B496" s="475">
        <v>0</v>
      </c>
      <c r="C496" s="475">
        <v>0</v>
      </c>
      <c r="D496" s="475">
        <v>0</v>
      </c>
      <c r="E496" s="475">
        <v>0</v>
      </c>
    </row>
    <row r="497" spans="1:5" x14ac:dyDescent="0.25">
      <c r="A497" s="432">
        <v>491</v>
      </c>
      <c r="B497" s="475">
        <v>0</v>
      </c>
      <c r="C497" s="475">
        <v>0</v>
      </c>
      <c r="D497" s="475">
        <v>0</v>
      </c>
      <c r="E497" s="475">
        <v>0</v>
      </c>
    </row>
    <row r="498" spans="1:5" x14ac:dyDescent="0.25">
      <c r="A498" s="432">
        <v>492</v>
      </c>
      <c r="B498" s="475">
        <v>0</v>
      </c>
      <c r="C498" s="475">
        <v>0</v>
      </c>
      <c r="D498" s="475">
        <v>0</v>
      </c>
      <c r="E498" s="475">
        <v>0</v>
      </c>
    </row>
    <row r="499" spans="1:5" x14ac:dyDescent="0.25">
      <c r="A499" s="432">
        <v>493</v>
      </c>
      <c r="B499" s="475">
        <v>0</v>
      </c>
      <c r="C499" s="475">
        <v>0</v>
      </c>
      <c r="D499" s="475">
        <v>0</v>
      </c>
      <c r="E499" s="475">
        <v>0</v>
      </c>
    </row>
    <row r="500" spans="1:5" x14ac:dyDescent="0.25">
      <c r="A500" s="432">
        <v>494</v>
      </c>
      <c r="B500" s="475">
        <v>0</v>
      </c>
      <c r="C500" s="475">
        <v>0</v>
      </c>
      <c r="D500" s="475">
        <v>0</v>
      </c>
      <c r="E500" s="475">
        <v>0</v>
      </c>
    </row>
    <row r="501" spans="1:5" x14ac:dyDescent="0.25">
      <c r="A501" s="432">
        <v>495</v>
      </c>
      <c r="B501" s="475">
        <v>0</v>
      </c>
      <c r="C501" s="475">
        <v>0</v>
      </c>
      <c r="D501" s="475">
        <v>0</v>
      </c>
      <c r="E501" s="475">
        <v>0</v>
      </c>
    </row>
    <row r="502" spans="1:5" x14ac:dyDescent="0.25">
      <c r="A502" s="432">
        <v>496</v>
      </c>
      <c r="B502" s="475">
        <v>0</v>
      </c>
      <c r="C502" s="475">
        <v>0</v>
      </c>
      <c r="D502" s="475">
        <v>0</v>
      </c>
      <c r="E502" s="475">
        <v>0</v>
      </c>
    </row>
    <row r="503" spans="1:5" x14ac:dyDescent="0.25">
      <c r="A503" s="432">
        <v>497</v>
      </c>
      <c r="B503" s="475">
        <v>0</v>
      </c>
      <c r="C503" s="475">
        <v>0</v>
      </c>
      <c r="D503" s="475">
        <v>0</v>
      </c>
      <c r="E503" s="475">
        <v>0</v>
      </c>
    </row>
    <row r="504" spans="1:5" x14ac:dyDescent="0.25">
      <c r="A504" s="432">
        <v>498</v>
      </c>
      <c r="B504" s="475">
        <v>0</v>
      </c>
      <c r="C504" s="475">
        <v>0</v>
      </c>
      <c r="D504" s="475">
        <v>0</v>
      </c>
      <c r="E504" s="475">
        <v>0</v>
      </c>
    </row>
    <row r="505" spans="1:5" x14ac:dyDescent="0.25">
      <c r="A505" s="432">
        <v>499</v>
      </c>
      <c r="B505" s="475">
        <v>0</v>
      </c>
      <c r="C505" s="475">
        <v>0</v>
      </c>
      <c r="D505" s="475">
        <v>0</v>
      </c>
      <c r="E505" s="475">
        <v>0</v>
      </c>
    </row>
    <row r="506" spans="1:5" x14ac:dyDescent="0.25">
      <c r="A506" s="432">
        <v>500</v>
      </c>
      <c r="B506" s="475">
        <v>0</v>
      </c>
      <c r="C506" s="475">
        <v>0</v>
      </c>
      <c r="D506" s="475">
        <v>0</v>
      </c>
      <c r="E506" s="475">
        <v>0</v>
      </c>
    </row>
    <row r="507" spans="1:5" x14ac:dyDescent="0.25">
      <c r="A507" s="432">
        <v>501</v>
      </c>
      <c r="B507" s="475">
        <v>0</v>
      </c>
      <c r="C507" s="475">
        <v>0</v>
      </c>
      <c r="D507" s="475">
        <v>0</v>
      </c>
      <c r="E507" s="475">
        <v>0</v>
      </c>
    </row>
    <row r="508" spans="1:5" x14ac:dyDescent="0.25">
      <c r="A508" s="432">
        <v>502</v>
      </c>
      <c r="B508" s="475">
        <v>0</v>
      </c>
      <c r="C508" s="475">
        <v>0</v>
      </c>
      <c r="D508" s="475">
        <v>0</v>
      </c>
      <c r="E508" s="475">
        <v>0</v>
      </c>
    </row>
    <row r="509" spans="1:5" x14ac:dyDescent="0.25">
      <c r="A509" s="432">
        <v>503</v>
      </c>
      <c r="B509" s="475">
        <v>0</v>
      </c>
      <c r="C509" s="475">
        <v>0</v>
      </c>
      <c r="D509" s="475">
        <v>0</v>
      </c>
      <c r="E509" s="475">
        <v>0</v>
      </c>
    </row>
    <row r="510" spans="1:5" x14ac:dyDescent="0.25">
      <c r="A510" s="432">
        <v>504</v>
      </c>
      <c r="B510" s="475">
        <v>0</v>
      </c>
      <c r="C510" s="475">
        <v>0</v>
      </c>
      <c r="D510" s="475">
        <v>0</v>
      </c>
      <c r="E510" s="475">
        <v>0</v>
      </c>
    </row>
    <row r="511" spans="1:5" x14ac:dyDescent="0.25">
      <c r="A511" s="432">
        <v>505</v>
      </c>
      <c r="B511" s="475">
        <v>0</v>
      </c>
      <c r="C511" s="475">
        <v>0</v>
      </c>
      <c r="D511" s="475">
        <v>0</v>
      </c>
      <c r="E511" s="475">
        <v>0</v>
      </c>
    </row>
    <row r="512" spans="1:5" x14ac:dyDescent="0.25">
      <c r="A512" s="432">
        <v>506</v>
      </c>
      <c r="B512" s="475">
        <v>0</v>
      </c>
      <c r="C512" s="475">
        <v>0</v>
      </c>
      <c r="D512" s="475">
        <v>0</v>
      </c>
      <c r="E512" s="475">
        <v>0</v>
      </c>
    </row>
    <row r="513" spans="1:5" x14ac:dyDescent="0.25">
      <c r="A513" s="432">
        <v>507</v>
      </c>
      <c r="B513" s="475">
        <v>0</v>
      </c>
      <c r="C513" s="475">
        <v>0</v>
      </c>
      <c r="D513" s="475">
        <v>0</v>
      </c>
      <c r="E513" s="475">
        <v>0</v>
      </c>
    </row>
    <row r="514" spans="1:5" x14ac:dyDescent="0.25">
      <c r="A514" s="432">
        <v>508</v>
      </c>
      <c r="B514" s="475">
        <v>0</v>
      </c>
      <c r="C514" s="475">
        <v>0</v>
      </c>
      <c r="D514" s="475">
        <v>0</v>
      </c>
      <c r="E514" s="475">
        <v>0</v>
      </c>
    </row>
    <row r="515" spans="1:5" x14ac:dyDescent="0.25">
      <c r="A515" s="432">
        <v>509</v>
      </c>
      <c r="B515" s="475">
        <v>0</v>
      </c>
      <c r="C515" s="475">
        <v>0</v>
      </c>
      <c r="D515" s="475">
        <v>0</v>
      </c>
      <c r="E515" s="475">
        <v>0</v>
      </c>
    </row>
    <row r="516" spans="1:5" x14ac:dyDescent="0.25">
      <c r="A516" s="432">
        <v>510</v>
      </c>
      <c r="B516" s="475">
        <v>0</v>
      </c>
      <c r="C516" s="475">
        <v>0</v>
      </c>
      <c r="D516" s="475">
        <v>0</v>
      </c>
      <c r="E516" s="475">
        <v>0</v>
      </c>
    </row>
    <row r="517" spans="1:5" x14ac:dyDescent="0.25">
      <c r="A517" s="432">
        <v>511</v>
      </c>
      <c r="B517" s="475">
        <v>0</v>
      </c>
      <c r="C517" s="475">
        <v>0</v>
      </c>
      <c r="D517" s="475">
        <v>0</v>
      </c>
      <c r="E517" s="475">
        <v>0</v>
      </c>
    </row>
    <row r="518" spans="1:5" x14ac:dyDescent="0.25">
      <c r="A518" s="432">
        <v>512</v>
      </c>
      <c r="B518" s="475">
        <v>0</v>
      </c>
      <c r="C518" s="475">
        <v>0</v>
      </c>
      <c r="D518" s="475">
        <v>0</v>
      </c>
      <c r="E518" s="475">
        <v>0</v>
      </c>
    </row>
    <row r="519" spans="1:5" x14ac:dyDescent="0.25">
      <c r="A519" s="432">
        <v>513</v>
      </c>
      <c r="B519" s="475">
        <v>0</v>
      </c>
      <c r="C519" s="475">
        <v>0</v>
      </c>
      <c r="D519" s="475">
        <v>0</v>
      </c>
      <c r="E519" s="475">
        <v>0</v>
      </c>
    </row>
    <row r="520" spans="1:5" x14ac:dyDescent="0.25">
      <c r="A520" s="432">
        <v>514</v>
      </c>
      <c r="B520" s="475">
        <v>0</v>
      </c>
      <c r="C520" s="475">
        <v>0</v>
      </c>
      <c r="D520" s="475">
        <v>0</v>
      </c>
      <c r="E520" s="475">
        <v>0</v>
      </c>
    </row>
    <row r="521" spans="1:5" x14ac:dyDescent="0.25">
      <c r="A521" s="432">
        <v>515</v>
      </c>
      <c r="B521" s="475">
        <v>0</v>
      </c>
      <c r="C521" s="475">
        <v>0</v>
      </c>
      <c r="D521" s="475">
        <v>0</v>
      </c>
      <c r="E521" s="475">
        <v>0</v>
      </c>
    </row>
    <row r="522" spans="1:5" x14ac:dyDescent="0.25">
      <c r="A522" s="432">
        <v>516</v>
      </c>
      <c r="B522" s="475">
        <v>0</v>
      </c>
      <c r="C522" s="475">
        <v>0</v>
      </c>
      <c r="D522" s="475">
        <v>0</v>
      </c>
      <c r="E522" s="475">
        <v>0</v>
      </c>
    </row>
    <row r="523" spans="1:5" x14ac:dyDescent="0.25">
      <c r="A523" s="432">
        <v>517</v>
      </c>
      <c r="B523" s="475">
        <v>0</v>
      </c>
      <c r="C523" s="475">
        <v>0</v>
      </c>
      <c r="D523" s="475">
        <v>0</v>
      </c>
      <c r="E523" s="475">
        <v>0</v>
      </c>
    </row>
    <row r="524" spans="1:5" x14ac:dyDescent="0.25">
      <c r="A524" s="432">
        <v>518</v>
      </c>
      <c r="B524" s="475">
        <v>0</v>
      </c>
      <c r="C524" s="475">
        <v>0</v>
      </c>
      <c r="D524" s="475">
        <v>0</v>
      </c>
      <c r="E524" s="475">
        <v>0</v>
      </c>
    </row>
    <row r="525" spans="1:5" x14ac:dyDescent="0.25">
      <c r="A525" s="432">
        <v>519</v>
      </c>
      <c r="B525" s="475">
        <v>0</v>
      </c>
      <c r="C525" s="475">
        <v>0</v>
      </c>
      <c r="D525" s="475">
        <v>0</v>
      </c>
      <c r="E525" s="475">
        <v>0</v>
      </c>
    </row>
    <row r="526" spans="1:5" x14ac:dyDescent="0.25">
      <c r="A526" s="432">
        <v>520</v>
      </c>
      <c r="B526" s="475">
        <v>0</v>
      </c>
      <c r="C526" s="475">
        <v>0</v>
      </c>
      <c r="D526" s="475">
        <v>0</v>
      </c>
      <c r="E526" s="475">
        <v>0</v>
      </c>
    </row>
    <row r="527" spans="1:5" x14ac:dyDescent="0.25">
      <c r="A527" s="432">
        <v>521</v>
      </c>
      <c r="B527" s="475">
        <v>0</v>
      </c>
      <c r="C527" s="475">
        <v>0</v>
      </c>
      <c r="D527" s="475">
        <v>0</v>
      </c>
      <c r="E527" s="475">
        <v>0</v>
      </c>
    </row>
    <row r="528" spans="1:5" x14ac:dyDescent="0.25">
      <c r="A528" s="432">
        <v>522</v>
      </c>
      <c r="B528" s="475">
        <v>0</v>
      </c>
      <c r="C528" s="475">
        <v>0</v>
      </c>
      <c r="D528" s="475">
        <v>0</v>
      </c>
      <c r="E528" s="475">
        <v>0</v>
      </c>
    </row>
    <row r="529" spans="1:5" x14ac:dyDescent="0.25">
      <c r="A529" s="432">
        <v>523</v>
      </c>
      <c r="B529" s="475">
        <v>0</v>
      </c>
      <c r="C529" s="475">
        <v>0</v>
      </c>
      <c r="D529" s="475">
        <v>0</v>
      </c>
      <c r="E529" s="475">
        <v>0</v>
      </c>
    </row>
    <row r="530" spans="1:5" x14ac:dyDescent="0.25">
      <c r="A530" s="432">
        <v>524</v>
      </c>
      <c r="B530" s="475">
        <v>0</v>
      </c>
      <c r="C530" s="475">
        <v>0</v>
      </c>
      <c r="D530" s="475">
        <v>0</v>
      </c>
      <c r="E530" s="475">
        <v>0</v>
      </c>
    </row>
    <row r="531" spans="1:5" x14ac:dyDescent="0.25">
      <c r="A531" s="432">
        <v>525</v>
      </c>
      <c r="B531" s="475">
        <v>0</v>
      </c>
      <c r="C531" s="475">
        <v>0</v>
      </c>
      <c r="D531" s="475">
        <v>0</v>
      </c>
      <c r="E531" s="475">
        <v>0</v>
      </c>
    </row>
    <row r="532" spans="1:5" x14ac:dyDescent="0.25">
      <c r="A532" s="432">
        <v>526</v>
      </c>
      <c r="B532" s="475">
        <v>0</v>
      </c>
      <c r="C532" s="475">
        <v>0</v>
      </c>
      <c r="D532" s="475">
        <v>0</v>
      </c>
      <c r="E532" s="475">
        <v>0</v>
      </c>
    </row>
    <row r="533" spans="1:5" x14ac:dyDescent="0.25">
      <c r="A533" s="432">
        <v>527</v>
      </c>
      <c r="B533" s="475">
        <v>0</v>
      </c>
      <c r="C533" s="475">
        <v>0</v>
      </c>
      <c r="D533" s="475">
        <v>0</v>
      </c>
      <c r="E533" s="475">
        <v>0</v>
      </c>
    </row>
    <row r="534" spans="1:5" x14ac:dyDescent="0.25">
      <c r="A534" s="432">
        <v>528</v>
      </c>
      <c r="B534" s="475">
        <v>0</v>
      </c>
      <c r="C534" s="475">
        <v>0</v>
      </c>
      <c r="D534" s="475">
        <v>0</v>
      </c>
      <c r="E534" s="475">
        <v>0</v>
      </c>
    </row>
    <row r="535" spans="1:5" x14ac:dyDescent="0.25">
      <c r="A535" s="432">
        <v>529</v>
      </c>
      <c r="B535" s="475">
        <v>0</v>
      </c>
      <c r="C535" s="475">
        <v>0</v>
      </c>
      <c r="D535" s="475">
        <v>0</v>
      </c>
      <c r="E535" s="475">
        <v>0</v>
      </c>
    </row>
    <row r="536" spans="1:5" x14ac:dyDescent="0.25">
      <c r="A536" s="432">
        <v>530</v>
      </c>
      <c r="B536" s="475">
        <v>0</v>
      </c>
      <c r="C536" s="475">
        <v>0</v>
      </c>
      <c r="D536" s="475">
        <v>0</v>
      </c>
      <c r="E536" s="475">
        <v>0</v>
      </c>
    </row>
    <row r="537" spans="1:5" x14ac:dyDescent="0.25">
      <c r="A537" s="432">
        <v>531</v>
      </c>
      <c r="B537" s="475">
        <v>0</v>
      </c>
      <c r="C537" s="475">
        <v>0</v>
      </c>
      <c r="D537" s="475">
        <v>0</v>
      </c>
      <c r="E537" s="475">
        <v>0</v>
      </c>
    </row>
    <row r="538" spans="1:5" x14ac:dyDescent="0.25">
      <c r="A538" s="432">
        <v>532</v>
      </c>
      <c r="B538" s="475">
        <v>0</v>
      </c>
      <c r="C538" s="475">
        <v>0</v>
      </c>
      <c r="D538" s="475">
        <v>0</v>
      </c>
      <c r="E538" s="475">
        <v>0</v>
      </c>
    </row>
    <row r="539" spans="1:5" x14ac:dyDescent="0.25">
      <c r="A539" s="432">
        <v>533</v>
      </c>
      <c r="B539" s="475">
        <v>0</v>
      </c>
      <c r="C539" s="475">
        <v>0</v>
      </c>
      <c r="D539" s="475">
        <v>0</v>
      </c>
      <c r="E539" s="475">
        <v>0</v>
      </c>
    </row>
    <row r="540" spans="1:5" x14ac:dyDescent="0.25">
      <c r="A540" s="432">
        <v>534</v>
      </c>
      <c r="B540" s="475">
        <v>0</v>
      </c>
      <c r="C540" s="475">
        <v>0</v>
      </c>
      <c r="D540" s="475">
        <v>0</v>
      </c>
      <c r="E540" s="475">
        <v>0</v>
      </c>
    </row>
    <row r="541" spans="1:5" x14ac:dyDescent="0.25">
      <c r="A541" s="432">
        <v>535</v>
      </c>
      <c r="B541" s="475">
        <v>0</v>
      </c>
      <c r="C541" s="475">
        <v>0</v>
      </c>
      <c r="D541" s="475">
        <v>0</v>
      </c>
      <c r="E541" s="475">
        <v>0</v>
      </c>
    </row>
    <row r="542" spans="1:5" x14ac:dyDescent="0.25">
      <c r="A542" s="432">
        <v>536</v>
      </c>
      <c r="B542" s="475">
        <v>0</v>
      </c>
      <c r="C542" s="475">
        <v>0</v>
      </c>
      <c r="D542" s="475">
        <v>0</v>
      </c>
      <c r="E542" s="475">
        <v>0</v>
      </c>
    </row>
    <row r="543" spans="1:5" x14ac:dyDescent="0.25">
      <c r="A543" s="432">
        <v>537</v>
      </c>
      <c r="B543" s="475">
        <v>0</v>
      </c>
      <c r="C543" s="475">
        <v>0</v>
      </c>
      <c r="D543" s="475">
        <v>0</v>
      </c>
      <c r="E543" s="475">
        <v>0</v>
      </c>
    </row>
    <row r="544" spans="1:5" x14ac:dyDescent="0.25">
      <c r="A544" s="432">
        <v>538</v>
      </c>
      <c r="B544" s="475">
        <v>0</v>
      </c>
      <c r="C544" s="475">
        <v>0</v>
      </c>
      <c r="D544" s="475">
        <v>0</v>
      </c>
      <c r="E544" s="475">
        <v>0</v>
      </c>
    </row>
    <row r="545" spans="1:5" x14ac:dyDescent="0.25">
      <c r="A545" s="432">
        <v>539</v>
      </c>
      <c r="B545" s="475">
        <v>0</v>
      </c>
      <c r="C545" s="475">
        <v>0</v>
      </c>
      <c r="D545" s="475">
        <v>0</v>
      </c>
      <c r="E545" s="475">
        <v>0</v>
      </c>
    </row>
    <row r="546" spans="1:5" x14ac:dyDescent="0.25">
      <c r="A546" s="432">
        <v>540</v>
      </c>
      <c r="B546" s="475">
        <v>0</v>
      </c>
      <c r="C546" s="475">
        <v>0</v>
      </c>
      <c r="D546" s="475">
        <v>0</v>
      </c>
      <c r="E546" s="475">
        <v>0</v>
      </c>
    </row>
    <row r="547" spans="1:5" x14ac:dyDescent="0.25">
      <c r="A547" s="432">
        <v>541</v>
      </c>
      <c r="B547" s="475">
        <v>0</v>
      </c>
      <c r="C547" s="475">
        <v>0</v>
      </c>
      <c r="D547" s="475">
        <v>0</v>
      </c>
      <c r="E547" s="475">
        <v>0</v>
      </c>
    </row>
    <row r="548" spans="1:5" x14ac:dyDescent="0.25">
      <c r="A548" s="432">
        <v>542</v>
      </c>
      <c r="B548" s="475">
        <v>0</v>
      </c>
      <c r="C548" s="475">
        <v>0</v>
      </c>
      <c r="D548" s="475">
        <v>0</v>
      </c>
      <c r="E548" s="475">
        <v>0</v>
      </c>
    </row>
    <row r="549" spans="1:5" x14ac:dyDescent="0.25">
      <c r="A549" s="432">
        <v>543</v>
      </c>
      <c r="B549" s="475">
        <v>0</v>
      </c>
      <c r="C549" s="475">
        <v>0</v>
      </c>
      <c r="D549" s="475">
        <v>0</v>
      </c>
      <c r="E549" s="475">
        <v>0</v>
      </c>
    </row>
    <row r="550" spans="1:5" x14ac:dyDescent="0.25">
      <c r="A550" s="432">
        <v>544</v>
      </c>
      <c r="B550" s="475">
        <v>0</v>
      </c>
      <c r="C550" s="475">
        <v>0</v>
      </c>
      <c r="D550" s="475">
        <v>0</v>
      </c>
      <c r="E550" s="475">
        <v>0</v>
      </c>
    </row>
    <row r="551" spans="1:5" x14ac:dyDescent="0.25">
      <c r="A551" s="432">
        <v>545</v>
      </c>
      <c r="B551" s="475">
        <v>0</v>
      </c>
      <c r="C551" s="475">
        <v>0</v>
      </c>
      <c r="D551" s="475">
        <v>0</v>
      </c>
      <c r="E551" s="475">
        <v>0</v>
      </c>
    </row>
    <row r="552" spans="1:5" x14ac:dyDescent="0.25">
      <c r="A552" s="432">
        <v>546</v>
      </c>
      <c r="B552" s="475">
        <v>0</v>
      </c>
      <c r="C552" s="475">
        <v>0</v>
      </c>
      <c r="D552" s="475">
        <v>0</v>
      </c>
      <c r="E552" s="475">
        <v>0</v>
      </c>
    </row>
    <row r="553" spans="1:5" x14ac:dyDescent="0.25">
      <c r="A553" s="432">
        <v>547</v>
      </c>
      <c r="B553" s="475">
        <v>0</v>
      </c>
      <c r="C553" s="475">
        <v>0</v>
      </c>
      <c r="D553" s="475">
        <v>0</v>
      </c>
      <c r="E553" s="475">
        <v>0</v>
      </c>
    </row>
    <row r="554" spans="1:5" x14ac:dyDescent="0.25">
      <c r="A554" s="432">
        <v>548</v>
      </c>
      <c r="B554" s="475">
        <v>0</v>
      </c>
      <c r="C554" s="475">
        <v>0</v>
      </c>
      <c r="D554" s="475">
        <v>0</v>
      </c>
      <c r="E554" s="475">
        <v>0</v>
      </c>
    </row>
    <row r="555" spans="1:5" x14ac:dyDescent="0.25">
      <c r="A555" s="432">
        <v>549</v>
      </c>
      <c r="B555" s="475">
        <v>0</v>
      </c>
      <c r="C555" s="475">
        <v>0</v>
      </c>
      <c r="D555" s="475">
        <v>0</v>
      </c>
      <c r="E555" s="475">
        <v>0</v>
      </c>
    </row>
    <row r="556" spans="1:5" x14ac:dyDescent="0.25">
      <c r="A556" s="432">
        <v>550</v>
      </c>
      <c r="B556" s="475">
        <v>0</v>
      </c>
      <c r="C556" s="475">
        <v>0</v>
      </c>
      <c r="D556" s="475">
        <v>0</v>
      </c>
      <c r="E556" s="475">
        <v>0</v>
      </c>
    </row>
    <row r="557" spans="1:5" x14ac:dyDescent="0.25">
      <c r="A557" s="432">
        <v>551</v>
      </c>
      <c r="B557" s="475">
        <v>0</v>
      </c>
      <c r="C557" s="475">
        <v>0</v>
      </c>
      <c r="D557" s="475">
        <v>0</v>
      </c>
      <c r="E557" s="475">
        <v>0</v>
      </c>
    </row>
    <row r="558" spans="1:5" x14ac:dyDescent="0.25">
      <c r="A558" s="432">
        <v>552</v>
      </c>
      <c r="B558" s="475">
        <v>0</v>
      </c>
      <c r="C558" s="475">
        <v>0</v>
      </c>
      <c r="D558" s="475">
        <v>0</v>
      </c>
      <c r="E558" s="475">
        <v>0</v>
      </c>
    </row>
    <row r="559" spans="1:5" x14ac:dyDescent="0.25">
      <c r="A559" s="432">
        <v>553</v>
      </c>
      <c r="B559" s="475">
        <v>0</v>
      </c>
      <c r="C559" s="475">
        <v>0</v>
      </c>
      <c r="D559" s="475">
        <v>0</v>
      </c>
      <c r="E559" s="475">
        <v>0</v>
      </c>
    </row>
    <row r="560" spans="1:5" x14ac:dyDescent="0.25">
      <c r="A560" s="432">
        <v>554</v>
      </c>
      <c r="B560" s="475">
        <v>0</v>
      </c>
      <c r="C560" s="475">
        <v>0</v>
      </c>
      <c r="D560" s="475">
        <v>0</v>
      </c>
      <c r="E560" s="475">
        <v>0</v>
      </c>
    </row>
    <row r="561" spans="1:5" x14ac:dyDescent="0.25">
      <c r="A561" s="432">
        <v>555</v>
      </c>
      <c r="B561" s="475">
        <v>0</v>
      </c>
      <c r="C561" s="475">
        <v>0</v>
      </c>
      <c r="D561" s="475">
        <v>0</v>
      </c>
      <c r="E561" s="475">
        <v>0</v>
      </c>
    </row>
    <row r="562" spans="1:5" x14ac:dyDescent="0.25">
      <c r="A562" s="432">
        <v>556</v>
      </c>
      <c r="B562" s="475">
        <v>0</v>
      </c>
      <c r="C562" s="475">
        <v>0</v>
      </c>
      <c r="D562" s="475">
        <v>0</v>
      </c>
      <c r="E562" s="475">
        <v>0</v>
      </c>
    </row>
    <row r="563" spans="1:5" x14ac:dyDescent="0.25">
      <c r="A563" s="432">
        <v>557</v>
      </c>
      <c r="B563" s="475">
        <v>0</v>
      </c>
      <c r="C563" s="475">
        <v>0</v>
      </c>
      <c r="D563" s="475">
        <v>0</v>
      </c>
      <c r="E563" s="475">
        <v>0</v>
      </c>
    </row>
    <row r="564" spans="1:5" x14ac:dyDescent="0.25">
      <c r="A564" s="432">
        <v>558</v>
      </c>
      <c r="B564" s="475">
        <v>0</v>
      </c>
      <c r="C564" s="475">
        <v>0</v>
      </c>
      <c r="D564" s="475">
        <v>0</v>
      </c>
      <c r="E564" s="475">
        <v>0</v>
      </c>
    </row>
    <row r="565" spans="1:5" x14ac:dyDescent="0.25">
      <c r="A565" s="432">
        <v>559</v>
      </c>
      <c r="B565" s="475">
        <v>0</v>
      </c>
      <c r="C565" s="475">
        <v>0</v>
      </c>
      <c r="D565" s="475">
        <v>0</v>
      </c>
      <c r="E565" s="475">
        <v>0</v>
      </c>
    </row>
    <row r="566" spans="1:5" x14ac:dyDescent="0.25">
      <c r="A566" s="432">
        <v>560</v>
      </c>
      <c r="B566" s="475">
        <v>0</v>
      </c>
      <c r="C566" s="475">
        <v>0</v>
      </c>
      <c r="D566" s="475">
        <v>0</v>
      </c>
      <c r="E566" s="475">
        <v>0</v>
      </c>
    </row>
    <row r="567" spans="1:5" x14ac:dyDescent="0.25">
      <c r="A567" s="432">
        <v>561</v>
      </c>
      <c r="B567" s="475">
        <v>0</v>
      </c>
      <c r="C567" s="475">
        <v>0</v>
      </c>
      <c r="D567" s="475">
        <v>0</v>
      </c>
      <c r="E567" s="475">
        <v>0</v>
      </c>
    </row>
    <row r="568" spans="1:5" x14ac:dyDescent="0.25">
      <c r="A568" s="432">
        <v>562</v>
      </c>
      <c r="B568" s="475">
        <v>0</v>
      </c>
      <c r="C568" s="475">
        <v>0</v>
      </c>
      <c r="D568" s="475">
        <v>0</v>
      </c>
      <c r="E568" s="475">
        <v>0</v>
      </c>
    </row>
    <row r="569" spans="1:5" x14ac:dyDescent="0.25">
      <c r="A569" s="432">
        <v>563</v>
      </c>
      <c r="B569" s="475">
        <v>0</v>
      </c>
      <c r="C569" s="475">
        <v>0</v>
      </c>
      <c r="D569" s="475">
        <v>0</v>
      </c>
      <c r="E569" s="475">
        <v>0</v>
      </c>
    </row>
    <row r="570" spans="1:5" x14ac:dyDescent="0.25">
      <c r="A570" s="432">
        <v>564</v>
      </c>
      <c r="B570" s="475">
        <v>0</v>
      </c>
      <c r="C570" s="475">
        <v>0</v>
      </c>
      <c r="D570" s="475">
        <v>0</v>
      </c>
      <c r="E570" s="475">
        <v>0</v>
      </c>
    </row>
    <row r="571" spans="1:5" x14ac:dyDescent="0.25">
      <c r="A571" s="432">
        <v>565</v>
      </c>
      <c r="B571" s="475">
        <v>0</v>
      </c>
      <c r="C571" s="475">
        <v>0</v>
      </c>
      <c r="D571" s="475">
        <v>0</v>
      </c>
      <c r="E571" s="475">
        <v>0</v>
      </c>
    </row>
    <row r="572" spans="1:5" x14ac:dyDescent="0.25">
      <c r="A572" s="432">
        <v>566</v>
      </c>
      <c r="B572" s="475">
        <v>0</v>
      </c>
      <c r="C572" s="475">
        <v>0</v>
      </c>
      <c r="D572" s="475">
        <v>0</v>
      </c>
      <c r="E572" s="475">
        <v>0</v>
      </c>
    </row>
    <row r="573" spans="1:5" x14ac:dyDescent="0.25">
      <c r="A573" s="432">
        <v>567</v>
      </c>
      <c r="B573" s="475">
        <v>0</v>
      </c>
      <c r="C573" s="475">
        <v>0</v>
      </c>
      <c r="D573" s="475">
        <v>0</v>
      </c>
      <c r="E573" s="475">
        <v>0</v>
      </c>
    </row>
    <row r="574" spans="1:5" x14ac:dyDescent="0.25">
      <c r="A574" s="432">
        <v>568</v>
      </c>
      <c r="B574" s="475">
        <v>0</v>
      </c>
      <c r="C574" s="475">
        <v>0</v>
      </c>
      <c r="D574" s="475">
        <v>0</v>
      </c>
      <c r="E574" s="475">
        <v>0</v>
      </c>
    </row>
    <row r="575" spans="1:5" x14ac:dyDescent="0.25">
      <c r="A575" s="432">
        <v>569</v>
      </c>
      <c r="B575" s="475">
        <v>0</v>
      </c>
      <c r="C575" s="475">
        <v>0</v>
      </c>
      <c r="D575" s="475">
        <v>0</v>
      </c>
      <c r="E575" s="475">
        <v>0</v>
      </c>
    </row>
    <row r="576" spans="1:5" x14ac:dyDescent="0.25">
      <c r="A576" s="432">
        <v>570</v>
      </c>
      <c r="B576" s="475">
        <v>0</v>
      </c>
      <c r="C576" s="475">
        <v>0</v>
      </c>
      <c r="D576" s="475">
        <v>0</v>
      </c>
      <c r="E576" s="475">
        <v>0</v>
      </c>
    </row>
    <row r="577" spans="1:5" x14ac:dyDescent="0.25">
      <c r="A577" s="432">
        <v>571</v>
      </c>
      <c r="B577" s="475">
        <v>0</v>
      </c>
      <c r="C577" s="475">
        <v>0</v>
      </c>
      <c r="D577" s="475">
        <v>0</v>
      </c>
      <c r="E577" s="475">
        <v>0</v>
      </c>
    </row>
    <row r="578" spans="1:5" x14ac:dyDescent="0.25">
      <c r="A578" s="432">
        <v>572</v>
      </c>
      <c r="B578" s="475">
        <v>0</v>
      </c>
      <c r="C578" s="475">
        <v>0</v>
      </c>
      <c r="D578" s="475">
        <v>0</v>
      </c>
      <c r="E578" s="475">
        <v>0</v>
      </c>
    </row>
    <row r="579" spans="1:5" x14ac:dyDescent="0.25">
      <c r="A579" s="432">
        <v>573</v>
      </c>
      <c r="B579" s="475">
        <v>0</v>
      </c>
      <c r="C579" s="475">
        <v>0</v>
      </c>
      <c r="D579" s="475">
        <v>0</v>
      </c>
      <c r="E579" s="475">
        <v>0</v>
      </c>
    </row>
    <row r="580" spans="1:5" x14ac:dyDescent="0.25">
      <c r="A580" s="432">
        <v>574</v>
      </c>
      <c r="B580" s="475">
        <v>0</v>
      </c>
      <c r="C580" s="475">
        <v>0</v>
      </c>
      <c r="D580" s="475">
        <v>0</v>
      </c>
      <c r="E580" s="475">
        <v>0</v>
      </c>
    </row>
    <row r="581" spans="1:5" x14ac:dyDescent="0.25">
      <c r="A581" s="432">
        <v>575</v>
      </c>
      <c r="B581" s="475">
        <v>0</v>
      </c>
      <c r="C581" s="475">
        <v>0</v>
      </c>
      <c r="D581" s="475">
        <v>0</v>
      </c>
      <c r="E581" s="475">
        <v>0</v>
      </c>
    </row>
    <row r="582" spans="1:5" x14ac:dyDescent="0.25">
      <c r="A582" s="432">
        <v>576</v>
      </c>
      <c r="B582" s="475">
        <v>0</v>
      </c>
      <c r="C582" s="475">
        <v>0</v>
      </c>
      <c r="D582" s="475">
        <v>0</v>
      </c>
      <c r="E582" s="475">
        <v>0</v>
      </c>
    </row>
    <row r="583" spans="1:5" x14ac:dyDescent="0.25">
      <c r="A583" s="432">
        <v>577</v>
      </c>
      <c r="B583" s="475">
        <v>0</v>
      </c>
      <c r="C583" s="475">
        <v>0</v>
      </c>
      <c r="D583" s="475">
        <v>0</v>
      </c>
      <c r="E583" s="475">
        <v>0</v>
      </c>
    </row>
    <row r="584" spans="1:5" x14ac:dyDescent="0.25">
      <c r="A584" s="432">
        <v>578</v>
      </c>
      <c r="B584" s="475">
        <v>0</v>
      </c>
      <c r="C584" s="475">
        <v>0</v>
      </c>
      <c r="D584" s="475">
        <v>0</v>
      </c>
      <c r="E584" s="475">
        <v>0</v>
      </c>
    </row>
    <row r="585" spans="1:5" x14ac:dyDescent="0.25">
      <c r="A585" s="432">
        <v>579</v>
      </c>
      <c r="B585" s="475">
        <v>0</v>
      </c>
      <c r="C585" s="475">
        <v>0</v>
      </c>
      <c r="D585" s="475">
        <v>0</v>
      </c>
      <c r="E585" s="475">
        <v>0</v>
      </c>
    </row>
    <row r="586" spans="1:5" x14ac:dyDescent="0.25">
      <c r="A586" s="432">
        <v>580</v>
      </c>
      <c r="B586" s="475">
        <v>0</v>
      </c>
      <c r="C586" s="475">
        <v>0</v>
      </c>
      <c r="D586" s="475">
        <v>0</v>
      </c>
      <c r="E586" s="475">
        <v>0</v>
      </c>
    </row>
    <row r="587" spans="1:5" x14ac:dyDescent="0.25">
      <c r="A587" s="432">
        <v>581</v>
      </c>
      <c r="B587" s="475">
        <v>0</v>
      </c>
      <c r="C587" s="475">
        <v>0</v>
      </c>
      <c r="D587" s="475">
        <v>0</v>
      </c>
      <c r="E587" s="475">
        <v>0</v>
      </c>
    </row>
    <row r="588" spans="1:5" x14ac:dyDescent="0.25">
      <c r="A588" s="432">
        <v>582</v>
      </c>
      <c r="B588" s="475">
        <v>0</v>
      </c>
      <c r="C588" s="475">
        <v>0</v>
      </c>
      <c r="D588" s="475">
        <v>0</v>
      </c>
      <c r="E588" s="475">
        <v>0</v>
      </c>
    </row>
    <row r="589" spans="1:5" x14ac:dyDescent="0.25">
      <c r="A589" s="432">
        <v>583</v>
      </c>
      <c r="B589" s="475">
        <v>0</v>
      </c>
      <c r="C589" s="475">
        <v>0</v>
      </c>
      <c r="D589" s="475">
        <v>0</v>
      </c>
      <c r="E589" s="475">
        <v>0</v>
      </c>
    </row>
    <row r="590" spans="1:5" x14ac:dyDescent="0.25">
      <c r="A590" s="432">
        <v>584</v>
      </c>
      <c r="B590" s="475">
        <v>0</v>
      </c>
      <c r="C590" s="475">
        <v>0</v>
      </c>
      <c r="D590" s="475">
        <v>0</v>
      </c>
      <c r="E590" s="475">
        <v>0</v>
      </c>
    </row>
    <row r="591" spans="1:5" x14ac:dyDescent="0.25">
      <c r="A591" s="432">
        <v>585</v>
      </c>
      <c r="B591" s="475">
        <v>0</v>
      </c>
      <c r="C591" s="475">
        <v>0</v>
      </c>
      <c r="D591" s="475">
        <v>0</v>
      </c>
      <c r="E591" s="475">
        <v>0</v>
      </c>
    </row>
    <row r="592" spans="1:5" x14ac:dyDescent="0.25">
      <c r="A592" s="432">
        <v>586</v>
      </c>
      <c r="B592" s="475">
        <v>0</v>
      </c>
      <c r="C592" s="475">
        <v>0</v>
      </c>
      <c r="D592" s="475">
        <v>0</v>
      </c>
      <c r="E592" s="475">
        <v>0</v>
      </c>
    </row>
    <row r="593" spans="1:5" x14ac:dyDescent="0.25">
      <c r="A593" s="432">
        <v>587</v>
      </c>
      <c r="B593" s="475">
        <v>0</v>
      </c>
      <c r="C593" s="475">
        <v>0</v>
      </c>
      <c r="D593" s="475">
        <v>0</v>
      </c>
      <c r="E593" s="475">
        <v>0</v>
      </c>
    </row>
    <row r="594" spans="1:5" x14ac:dyDescent="0.25">
      <c r="A594" s="432">
        <v>588</v>
      </c>
      <c r="B594" s="475">
        <v>0</v>
      </c>
      <c r="C594" s="475">
        <v>0</v>
      </c>
      <c r="D594" s="475">
        <v>0</v>
      </c>
      <c r="E594" s="475">
        <v>0</v>
      </c>
    </row>
    <row r="595" spans="1:5" x14ac:dyDescent="0.25">
      <c r="A595" s="432">
        <v>589</v>
      </c>
      <c r="B595" s="475">
        <v>0</v>
      </c>
      <c r="C595" s="475">
        <v>0</v>
      </c>
      <c r="D595" s="475">
        <v>0</v>
      </c>
      <c r="E595" s="475">
        <v>0</v>
      </c>
    </row>
    <row r="596" spans="1:5" x14ac:dyDescent="0.25">
      <c r="A596" s="432">
        <v>590</v>
      </c>
      <c r="B596" s="475">
        <v>0</v>
      </c>
      <c r="C596" s="475">
        <v>0</v>
      </c>
      <c r="D596" s="475">
        <v>0</v>
      </c>
      <c r="E596" s="475">
        <v>0</v>
      </c>
    </row>
    <row r="597" spans="1:5" x14ac:dyDescent="0.25">
      <c r="A597" s="432">
        <v>591</v>
      </c>
      <c r="B597" s="475">
        <v>0</v>
      </c>
      <c r="C597" s="475">
        <v>0</v>
      </c>
      <c r="D597" s="475">
        <v>0</v>
      </c>
      <c r="E597" s="475">
        <v>0</v>
      </c>
    </row>
    <row r="598" spans="1:5" x14ac:dyDescent="0.25">
      <c r="A598" s="432">
        <v>592</v>
      </c>
      <c r="B598" s="475">
        <v>0</v>
      </c>
      <c r="C598" s="475">
        <v>0</v>
      </c>
      <c r="D598" s="475">
        <v>0</v>
      </c>
      <c r="E598" s="475">
        <v>0</v>
      </c>
    </row>
    <row r="599" spans="1:5" x14ac:dyDescent="0.25">
      <c r="A599" s="432">
        <v>593</v>
      </c>
      <c r="B599" s="475">
        <v>0</v>
      </c>
      <c r="C599" s="475">
        <v>0</v>
      </c>
      <c r="D599" s="475">
        <v>0</v>
      </c>
      <c r="E599" s="475">
        <v>0</v>
      </c>
    </row>
    <row r="600" spans="1:5" x14ac:dyDescent="0.25">
      <c r="A600" s="432">
        <v>594</v>
      </c>
      <c r="B600" s="475">
        <v>0</v>
      </c>
      <c r="C600" s="475">
        <v>0</v>
      </c>
      <c r="D600" s="475">
        <v>0</v>
      </c>
      <c r="E600" s="475">
        <v>0</v>
      </c>
    </row>
    <row r="601" spans="1:5" x14ac:dyDescent="0.25">
      <c r="A601" s="432">
        <v>595</v>
      </c>
      <c r="B601" s="475">
        <v>0</v>
      </c>
      <c r="C601" s="475">
        <v>0</v>
      </c>
      <c r="D601" s="475">
        <v>0</v>
      </c>
      <c r="E601" s="475">
        <v>0</v>
      </c>
    </row>
    <row r="602" spans="1:5" x14ac:dyDescent="0.25">
      <c r="A602" s="432">
        <v>596</v>
      </c>
      <c r="B602" s="475">
        <v>0</v>
      </c>
      <c r="C602" s="475">
        <v>0</v>
      </c>
      <c r="D602" s="475">
        <v>0</v>
      </c>
      <c r="E602" s="475">
        <v>0</v>
      </c>
    </row>
    <row r="603" spans="1:5" x14ac:dyDescent="0.25">
      <c r="A603" s="432">
        <v>597</v>
      </c>
      <c r="B603" s="475">
        <v>0</v>
      </c>
      <c r="C603" s="475">
        <v>0</v>
      </c>
      <c r="D603" s="475">
        <v>0</v>
      </c>
      <c r="E603" s="475">
        <v>0</v>
      </c>
    </row>
    <row r="604" spans="1:5" x14ac:dyDescent="0.25">
      <c r="A604" s="432">
        <v>598</v>
      </c>
      <c r="B604" s="475">
        <v>0</v>
      </c>
      <c r="C604" s="475">
        <v>0</v>
      </c>
      <c r="D604" s="475">
        <v>0</v>
      </c>
      <c r="E604" s="475">
        <v>0</v>
      </c>
    </row>
    <row r="605" spans="1:5" x14ac:dyDescent="0.25">
      <c r="A605" s="432">
        <v>599</v>
      </c>
      <c r="B605" s="475">
        <v>0</v>
      </c>
      <c r="C605" s="475">
        <v>0</v>
      </c>
      <c r="D605" s="475">
        <v>0</v>
      </c>
      <c r="E605" s="475">
        <v>0</v>
      </c>
    </row>
    <row r="606" spans="1:5" x14ac:dyDescent="0.25">
      <c r="A606" s="432">
        <v>600</v>
      </c>
      <c r="B606" s="475">
        <v>0</v>
      </c>
      <c r="C606" s="475">
        <v>0</v>
      </c>
      <c r="D606" s="475">
        <v>0</v>
      </c>
      <c r="E606" s="475">
        <v>0</v>
      </c>
    </row>
    <row r="607" spans="1:5" x14ac:dyDescent="0.25">
      <c r="A607" s="432">
        <v>601</v>
      </c>
      <c r="B607" s="475">
        <v>0</v>
      </c>
      <c r="C607" s="475">
        <v>0</v>
      </c>
      <c r="D607" s="475">
        <v>0</v>
      </c>
      <c r="E607" s="475">
        <v>0</v>
      </c>
    </row>
    <row r="608" spans="1:5" x14ac:dyDescent="0.25">
      <c r="A608" s="432">
        <v>602</v>
      </c>
      <c r="B608" s="475">
        <v>0</v>
      </c>
      <c r="C608" s="475">
        <v>0</v>
      </c>
      <c r="D608" s="475">
        <v>0</v>
      </c>
      <c r="E608" s="475">
        <v>0</v>
      </c>
    </row>
    <row r="609" spans="1:5" x14ac:dyDescent="0.25">
      <c r="A609" s="432">
        <v>603</v>
      </c>
      <c r="B609" s="475">
        <v>0</v>
      </c>
      <c r="C609" s="475">
        <v>0</v>
      </c>
      <c r="D609" s="475">
        <v>0</v>
      </c>
      <c r="E609" s="475">
        <v>0</v>
      </c>
    </row>
    <row r="610" spans="1:5" x14ac:dyDescent="0.25">
      <c r="A610" s="432">
        <v>604</v>
      </c>
      <c r="B610" s="475">
        <v>0</v>
      </c>
      <c r="C610" s="475">
        <v>0</v>
      </c>
      <c r="D610" s="475">
        <v>0</v>
      </c>
      <c r="E610" s="475">
        <v>0</v>
      </c>
    </row>
    <row r="611" spans="1:5" x14ac:dyDescent="0.25">
      <c r="A611" s="432">
        <v>605</v>
      </c>
      <c r="B611" s="475">
        <v>0</v>
      </c>
      <c r="C611" s="475">
        <v>0</v>
      </c>
      <c r="D611" s="475">
        <v>0</v>
      </c>
      <c r="E611" s="475">
        <v>0</v>
      </c>
    </row>
    <row r="612" spans="1:5" x14ac:dyDescent="0.25">
      <c r="A612" s="432">
        <v>606</v>
      </c>
      <c r="B612" s="475">
        <v>0</v>
      </c>
      <c r="C612" s="475">
        <v>0</v>
      </c>
      <c r="D612" s="475">
        <v>0</v>
      </c>
      <c r="E612" s="475">
        <v>0</v>
      </c>
    </row>
    <row r="613" spans="1:5" x14ac:dyDescent="0.25">
      <c r="A613" s="432">
        <v>607</v>
      </c>
      <c r="B613" s="475">
        <v>0</v>
      </c>
      <c r="C613" s="475">
        <v>0</v>
      </c>
      <c r="D613" s="475">
        <v>0</v>
      </c>
      <c r="E613" s="475">
        <v>0</v>
      </c>
    </row>
    <row r="614" spans="1:5" x14ac:dyDescent="0.25">
      <c r="A614" s="432">
        <v>608</v>
      </c>
      <c r="B614" s="475">
        <v>0</v>
      </c>
      <c r="C614" s="475">
        <v>0</v>
      </c>
      <c r="D614" s="475">
        <v>0</v>
      </c>
      <c r="E614" s="475">
        <v>0</v>
      </c>
    </row>
    <row r="615" spans="1:5" x14ac:dyDescent="0.25">
      <c r="A615" s="432">
        <v>609</v>
      </c>
      <c r="B615" s="475">
        <v>0</v>
      </c>
      <c r="C615" s="475">
        <v>0</v>
      </c>
      <c r="D615" s="475">
        <v>0</v>
      </c>
      <c r="E615" s="475">
        <v>0</v>
      </c>
    </row>
    <row r="616" spans="1:5" x14ac:dyDescent="0.25">
      <c r="A616" s="432">
        <v>610</v>
      </c>
      <c r="B616" s="475">
        <v>0</v>
      </c>
      <c r="C616" s="475">
        <v>0</v>
      </c>
      <c r="D616" s="475">
        <v>0</v>
      </c>
      <c r="E616" s="475">
        <v>0</v>
      </c>
    </row>
    <row r="617" spans="1:5" x14ac:dyDescent="0.25">
      <c r="A617" s="432">
        <v>611</v>
      </c>
      <c r="B617" s="475">
        <v>0</v>
      </c>
      <c r="C617" s="475">
        <v>0</v>
      </c>
      <c r="D617" s="475">
        <v>0</v>
      </c>
      <c r="E617" s="475">
        <v>0</v>
      </c>
    </row>
    <row r="618" spans="1:5" x14ac:dyDescent="0.25">
      <c r="A618" s="432">
        <v>612</v>
      </c>
      <c r="B618" s="475">
        <v>0</v>
      </c>
      <c r="C618" s="475">
        <v>0</v>
      </c>
      <c r="D618" s="475">
        <v>0</v>
      </c>
      <c r="E618" s="475">
        <v>0</v>
      </c>
    </row>
    <row r="619" spans="1:5" x14ac:dyDescent="0.25">
      <c r="A619" s="432">
        <v>613</v>
      </c>
      <c r="B619" s="475">
        <v>0</v>
      </c>
      <c r="C619" s="475">
        <v>0</v>
      </c>
      <c r="D619" s="475">
        <v>0</v>
      </c>
      <c r="E619" s="475">
        <v>0</v>
      </c>
    </row>
    <row r="620" spans="1:5" x14ac:dyDescent="0.25">
      <c r="A620" s="432">
        <v>614</v>
      </c>
      <c r="B620" s="475">
        <v>0</v>
      </c>
      <c r="C620" s="475">
        <v>0</v>
      </c>
      <c r="D620" s="475">
        <v>0</v>
      </c>
      <c r="E620" s="475">
        <v>0</v>
      </c>
    </row>
    <row r="621" spans="1:5" x14ac:dyDescent="0.25">
      <c r="A621" s="432">
        <v>615</v>
      </c>
      <c r="B621" s="475">
        <v>0</v>
      </c>
      <c r="C621" s="475">
        <v>0</v>
      </c>
      <c r="D621" s="475">
        <v>0</v>
      </c>
      <c r="E621" s="475">
        <v>0</v>
      </c>
    </row>
    <row r="622" spans="1:5" x14ac:dyDescent="0.25">
      <c r="A622" s="432">
        <v>616</v>
      </c>
      <c r="B622" s="475">
        <v>0</v>
      </c>
      <c r="C622" s="475">
        <v>0</v>
      </c>
      <c r="D622" s="475">
        <v>0</v>
      </c>
      <c r="E622" s="475">
        <v>0</v>
      </c>
    </row>
    <row r="623" spans="1:5" x14ac:dyDescent="0.25">
      <c r="A623" s="432">
        <v>617</v>
      </c>
      <c r="B623" s="475">
        <v>0</v>
      </c>
      <c r="C623" s="475">
        <v>0</v>
      </c>
      <c r="D623" s="475">
        <v>0</v>
      </c>
      <c r="E623" s="475">
        <v>0</v>
      </c>
    </row>
    <row r="624" spans="1:5" x14ac:dyDescent="0.25">
      <c r="A624" s="432">
        <v>618</v>
      </c>
      <c r="B624" s="475">
        <v>0</v>
      </c>
      <c r="C624" s="475">
        <v>0</v>
      </c>
      <c r="D624" s="475">
        <v>0</v>
      </c>
      <c r="E624" s="475">
        <v>0</v>
      </c>
    </row>
    <row r="625" spans="1:5" x14ac:dyDescent="0.25">
      <c r="A625" s="432">
        <v>619</v>
      </c>
      <c r="B625" s="475">
        <v>0</v>
      </c>
      <c r="C625" s="475">
        <v>0</v>
      </c>
      <c r="D625" s="475">
        <v>0</v>
      </c>
      <c r="E625" s="475">
        <v>0</v>
      </c>
    </row>
    <row r="626" spans="1:5" x14ac:dyDescent="0.25">
      <c r="A626" s="432">
        <v>620</v>
      </c>
      <c r="B626" s="475">
        <v>0</v>
      </c>
      <c r="C626" s="475">
        <v>0</v>
      </c>
      <c r="D626" s="475">
        <v>0</v>
      </c>
      <c r="E626" s="475">
        <v>0</v>
      </c>
    </row>
    <row r="627" spans="1:5" x14ac:dyDescent="0.25">
      <c r="A627" s="432">
        <v>621</v>
      </c>
      <c r="B627" s="475">
        <v>0</v>
      </c>
      <c r="C627" s="475">
        <v>0</v>
      </c>
      <c r="D627" s="475">
        <v>0</v>
      </c>
      <c r="E627" s="475">
        <v>0</v>
      </c>
    </row>
    <row r="628" spans="1:5" x14ac:dyDescent="0.25">
      <c r="A628" s="432">
        <v>622</v>
      </c>
      <c r="B628" s="475">
        <v>0</v>
      </c>
      <c r="C628" s="475">
        <v>0</v>
      </c>
      <c r="D628" s="475">
        <v>0</v>
      </c>
      <c r="E628" s="475">
        <v>0</v>
      </c>
    </row>
    <row r="629" spans="1:5" x14ac:dyDescent="0.25">
      <c r="A629" s="432">
        <v>623</v>
      </c>
      <c r="B629" s="475">
        <v>0</v>
      </c>
      <c r="C629" s="475">
        <v>0</v>
      </c>
      <c r="D629" s="475">
        <v>0</v>
      </c>
      <c r="E629" s="475">
        <v>0</v>
      </c>
    </row>
    <row r="630" spans="1:5" x14ac:dyDescent="0.25">
      <c r="A630" s="432">
        <v>624</v>
      </c>
      <c r="B630" s="475">
        <v>0</v>
      </c>
      <c r="C630" s="475">
        <v>0</v>
      </c>
      <c r="D630" s="475">
        <v>0</v>
      </c>
      <c r="E630" s="475">
        <v>0</v>
      </c>
    </row>
    <row r="631" spans="1:5" x14ac:dyDescent="0.25">
      <c r="A631" s="432">
        <v>625</v>
      </c>
      <c r="B631" s="475">
        <v>0</v>
      </c>
      <c r="C631" s="475">
        <v>0</v>
      </c>
      <c r="D631" s="475">
        <v>0</v>
      </c>
      <c r="E631" s="475">
        <v>0</v>
      </c>
    </row>
    <row r="632" spans="1:5" x14ac:dyDescent="0.25">
      <c r="A632" s="432">
        <v>626</v>
      </c>
      <c r="B632" s="475">
        <v>0</v>
      </c>
      <c r="C632" s="475">
        <v>0</v>
      </c>
      <c r="D632" s="475">
        <v>0</v>
      </c>
      <c r="E632" s="475">
        <v>0</v>
      </c>
    </row>
    <row r="633" spans="1:5" x14ac:dyDescent="0.25">
      <c r="A633" s="432">
        <v>627</v>
      </c>
      <c r="B633" s="475">
        <v>0</v>
      </c>
      <c r="C633" s="475">
        <v>0</v>
      </c>
      <c r="D633" s="475">
        <v>0</v>
      </c>
      <c r="E633" s="475">
        <v>0</v>
      </c>
    </row>
    <row r="634" spans="1:5" x14ac:dyDescent="0.25">
      <c r="A634" s="432">
        <v>628</v>
      </c>
      <c r="B634" s="475">
        <v>0</v>
      </c>
      <c r="C634" s="475">
        <v>0</v>
      </c>
      <c r="D634" s="475">
        <v>0</v>
      </c>
      <c r="E634" s="475">
        <v>0</v>
      </c>
    </row>
    <row r="635" spans="1:5" x14ac:dyDescent="0.25">
      <c r="A635" s="432">
        <v>629</v>
      </c>
      <c r="B635" s="475">
        <v>0</v>
      </c>
      <c r="C635" s="475">
        <v>0</v>
      </c>
      <c r="D635" s="475">
        <v>0</v>
      </c>
      <c r="E635" s="475">
        <v>0</v>
      </c>
    </row>
    <row r="636" spans="1:5" x14ac:dyDescent="0.25">
      <c r="A636" s="432">
        <v>630</v>
      </c>
      <c r="B636" s="475">
        <v>0</v>
      </c>
      <c r="C636" s="475">
        <v>0</v>
      </c>
      <c r="D636" s="475">
        <v>0</v>
      </c>
      <c r="E636" s="475">
        <v>0</v>
      </c>
    </row>
    <row r="637" spans="1:5" x14ac:dyDescent="0.25">
      <c r="A637" s="432">
        <v>631</v>
      </c>
      <c r="B637" s="475">
        <v>0</v>
      </c>
      <c r="C637" s="475">
        <v>0</v>
      </c>
      <c r="D637" s="475">
        <v>0</v>
      </c>
      <c r="E637" s="475">
        <v>0</v>
      </c>
    </row>
    <row r="638" spans="1:5" x14ac:dyDescent="0.25">
      <c r="A638" s="432">
        <v>632</v>
      </c>
      <c r="B638" s="475">
        <v>0</v>
      </c>
      <c r="C638" s="475">
        <v>0</v>
      </c>
      <c r="D638" s="475">
        <v>0</v>
      </c>
      <c r="E638" s="475">
        <v>0</v>
      </c>
    </row>
    <row r="639" spans="1:5" x14ac:dyDescent="0.25">
      <c r="A639" s="432">
        <v>633</v>
      </c>
      <c r="B639" s="475">
        <v>0</v>
      </c>
      <c r="C639" s="475">
        <v>0</v>
      </c>
      <c r="D639" s="475">
        <v>0</v>
      </c>
      <c r="E639" s="475">
        <v>0</v>
      </c>
    </row>
    <row r="640" spans="1:5" x14ac:dyDescent="0.25">
      <c r="A640" s="432">
        <v>634</v>
      </c>
      <c r="B640" s="475">
        <v>0</v>
      </c>
      <c r="C640" s="475">
        <v>0</v>
      </c>
      <c r="D640" s="475">
        <v>0</v>
      </c>
      <c r="E640" s="475">
        <v>0</v>
      </c>
    </row>
    <row r="641" spans="1:5" x14ac:dyDescent="0.25">
      <c r="A641" s="432">
        <v>635</v>
      </c>
      <c r="B641" s="475">
        <v>0</v>
      </c>
      <c r="C641" s="475">
        <v>0</v>
      </c>
      <c r="D641" s="475">
        <v>0</v>
      </c>
      <c r="E641" s="475">
        <v>0</v>
      </c>
    </row>
    <row r="642" spans="1:5" x14ac:dyDescent="0.25">
      <c r="A642" s="432">
        <v>636</v>
      </c>
      <c r="B642" s="475">
        <v>0</v>
      </c>
      <c r="C642" s="475">
        <v>0</v>
      </c>
      <c r="D642" s="475">
        <v>0</v>
      </c>
      <c r="E642" s="475">
        <v>0</v>
      </c>
    </row>
    <row r="643" spans="1:5" x14ac:dyDescent="0.25">
      <c r="A643" s="432">
        <v>637</v>
      </c>
      <c r="B643" s="475">
        <v>0</v>
      </c>
      <c r="C643" s="475">
        <v>0</v>
      </c>
      <c r="D643" s="475">
        <v>0</v>
      </c>
      <c r="E643" s="475">
        <v>0</v>
      </c>
    </row>
    <row r="644" spans="1:5" x14ac:dyDescent="0.25">
      <c r="A644" s="432">
        <v>638</v>
      </c>
      <c r="B644" s="475">
        <v>0</v>
      </c>
      <c r="C644" s="475">
        <v>0</v>
      </c>
      <c r="D644" s="475">
        <v>0</v>
      </c>
      <c r="E644" s="475">
        <v>0</v>
      </c>
    </row>
    <row r="645" spans="1:5" x14ac:dyDescent="0.25">
      <c r="A645" s="432">
        <v>639</v>
      </c>
      <c r="B645" s="475">
        <v>0</v>
      </c>
      <c r="C645" s="475">
        <v>0</v>
      </c>
      <c r="D645" s="475">
        <v>0</v>
      </c>
      <c r="E645" s="475">
        <v>0</v>
      </c>
    </row>
    <row r="646" spans="1:5" x14ac:dyDescent="0.25">
      <c r="A646" s="432">
        <v>640</v>
      </c>
      <c r="B646" s="475">
        <v>0</v>
      </c>
      <c r="C646" s="475">
        <v>0</v>
      </c>
      <c r="D646" s="475">
        <v>0</v>
      </c>
      <c r="E646" s="475">
        <v>0</v>
      </c>
    </row>
    <row r="647" spans="1:5" x14ac:dyDescent="0.25">
      <c r="A647" s="432">
        <v>641</v>
      </c>
      <c r="B647" s="475">
        <v>0</v>
      </c>
      <c r="C647" s="475">
        <v>0</v>
      </c>
      <c r="D647" s="475">
        <v>0</v>
      </c>
      <c r="E647" s="475">
        <v>0</v>
      </c>
    </row>
    <row r="648" spans="1:5" x14ac:dyDescent="0.25">
      <c r="A648" s="432">
        <v>642</v>
      </c>
      <c r="B648" s="475">
        <v>0</v>
      </c>
      <c r="C648" s="475">
        <v>0</v>
      </c>
      <c r="D648" s="475">
        <v>0</v>
      </c>
      <c r="E648" s="475">
        <v>0</v>
      </c>
    </row>
    <row r="649" spans="1:5" x14ac:dyDescent="0.25">
      <c r="A649" s="432">
        <v>643</v>
      </c>
      <c r="B649" s="475">
        <v>0</v>
      </c>
      <c r="C649" s="475">
        <v>0</v>
      </c>
      <c r="D649" s="475">
        <v>0</v>
      </c>
      <c r="E649" s="475">
        <v>0</v>
      </c>
    </row>
    <row r="650" spans="1:5" x14ac:dyDescent="0.25">
      <c r="A650" s="432">
        <v>644</v>
      </c>
      <c r="B650" s="475">
        <v>0</v>
      </c>
      <c r="C650" s="475">
        <v>0</v>
      </c>
      <c r="D650" s="475">
        <v>0</v>
      </c>
      <c r="E650" s="475">
        <v>0</v>
      </c>
    </row>
    <row r="651" spans="1:5" x14ac:dyDescent="0.25">
      <c r="A651" s="432">
        <v>645</v>
      </c>
      <c r="B651" s="475">
        <v>0</v>
      </c>
      <c r="C651" s="475">
        <v>0</v>
      </c>
      <c r="D651" s="475">
        <v>0</v>
      </c>
      <c r="E651" s="475">
        <v>0</v>
      </c>
    </row>
    <row r="652" spans="1:5" x14ac:dyDescent="0.25">
      <c r="A652" s="432">
        <v>646</v>
      </c>
      <c r="B652" s="475">
        <v>0</v>
      </c>
      <c r="C652" s="475">
        <v>0</v>
      </c>
      <c r="D652" s="475">
        <v>0</v>
      </c>
      <c r="E652" s="475">
        <v>0</v>
      </c>
    </row>
    <row r="653" spans="1:5" x14ac:dyDescent="0.25">
      <c r="A653" s="432">
        <v>647</v>
      </c>
      <c r="B653" s="475">
        <v>0</v>
      </c>
      <c r="C653" s="475">
        <v>0</v>
      </c>
      <c r="D653" s="475">
        <v>0</v>
      </c>
      <c r="E653" s="475">
        <v>0</v>
      </c>
    </row>
    <row r="654" spans="1:5" x14ac:dyDescent="0.25">
      <c r="A654" s="432">
        <v>648</v>
      </c>
      <c r="B654" s="475">
        <v>0</v>
      </c>
      <c r="C654" s="475">
        <v>0</v>
      </c>
      <c r="D654" s="475">
        <v>0</v>
      </c>
      <c r="E654" s="475">
        <v>0</v>
      </c>
    </row>
    <row r="655" spans="1:5" x14ac:dyDescent="0.25">
      <c r="A655" s="432">
        <v>649</v>
      </c>
      <c r="B655" s="475">
        <v>0</v>
      </c>
      <c r="C655" s="475">
        <v>0</v>
      </c>
      <c r="D655" s="475">
        <v>0</v>
      </c>
      <c r="E655" s="475">
        <v>0</v>
      </c>
    </row>
    <row r="656" spans="1:5" x14ac:dyDescent="0.25">
      <c r="A656" s="432">
        <v>650</v>
      </c>
      <c r="B656" s="475">
        <v>0</v>
      </c>
      <c r="C656" s="475">
        <v>0</v>
      </c>
      <c r="D656" s="475">
        <v>0</v>
      </c>
      <c r="E656" s="475">
        <v>0</v>
      </c>
    </row>
    <row r="657" spans="1:5" x14ac:dyDescent="0.25">
      <c r="A657" s="432">
        <v>651</v>
      </c>
      <c r="B657" s="475">
        <v>0</v>
      </c>
      <c r="C657" s="475">
        <v>0</v>
      </c>
      <c r="D657" s="475">
        <v>0</v>
      </c>
      <c r="E657" s="475">
        <v>0</v>
      </c>
    </row>
    <row r="658" spans="1:5" x14ac:dyDescent="0.25">
      <c r="A658" s="432">
        <v>652</v>
      </c>
      <c r="B658" s="475">
        <v>0</v>
      </c>
      <c r="C658" s="475">
        <v>0</v>
      </c>
      <c r="D658" s="475">
        <v>0</v>
      </c>
      <c r="E658" s="475">
        <v>0</v>
      </c>
    </row>
    <row r="659" spans="1:5" x14ac:dyDescent="0.25">
      <c r="A659" s="432">
        <v>653</v>
      </c>
      <c r="B659" s="475">
        <v>0</v>
      </c>
      <c r="C659" s="475">
        <v>0</v>
      </c>
      <c r="D659" s="475">
        <v>0</v>
      </c>
      <c r="E659" s="475">
        <v>0</v>
      </c>
    </row>
    <row r="660" spans="1:5" x14ac:dyDescent="0.25">
      <c r="A660" s="432">
        <v>654</v>
      </c>
      <c r="B660" s="475">
        <v>0</v>
      </c>
      <c r="C660" s="475">
        <v>0</v>
      </c>
      <c r="D660" s="475">
        <v>0</v>
      </c>
      <c r="E660" s="475">
        <v>0</v>
      </c>
    </row>
    <row r="661" spans="1:5" x14ac:dyDescent="0.25">
      <c r="A661" s="432">
        <v>655</v>
      </c>
      <c r="B661" s="475">
        <v>0</v>
      </c>
      <c r="C661" s="475">
        <v>0</v>
      </c>
      <c r="D661" s="475">
        <v>0</v>
      </c>
      <c r="E661" s="475">
        <v>0</v>
      </c>
    </row>
    <row r="662" spans="1:5" x14ac:dyDescent="0.25">
      <c r="A662" s="432">
        <v>656</v>
      </c>
      <c r="B662" s="475">
        <v>0</v>
      </c>
      <c r="C662" s="475">
        <v>0</v>
      </c>
      <c r="D662" s="475">
        <v>0</v>
      </c>
      <c r="E662" s="475">
        <v>0</v>
      </c>
    </row>
    <row r="663" spans="1:5" x14ac:dyDescent="0.25">
      <c r="A663" s="432">
        <v>657</v>
      </c>
      <c r="B663" s="475">
        <v>0</v>
      </c>
      <c r="C663" s="475">
        <v>0</v>
      </c>
      <c r="D663" s="475">
        <v>0</v>
      </c>
      <c r="E663" s="475">
        <v>0</v>
      </c>
    </row>
    <row r="664" spans="1:5" x14ac:dyDescent="0.25">
      <c r="A664" s="432">
        <v>658</v>
      </c>
      <c r="B664" s="475">
        <v>0</v>
      </c>
      <c r="C664" s="475">
        <v>0</v>
      </c>
      <c r="D664" s="475">
        <v>0</v>
      </c>
      <c r="E664" s="475">
        <v>0</v>
      </c>
    </row>
    <row r="665" spans="1:5" x14ac:dyDescent="0.25">
      <c r="A665" s="432">
        <v>659</v>
      </c>
      <c r="B665" s="475">
        <v>0</v>
      </c>
      <c r="C665" s="475">
        <v>0</v>
      </c>
      <c r="D665" s="475">
        <v>0</v>
      </c>
      <c r="E665" s="475">
        <v>0</v>
      </c>
    </row>
    <row r="666" spans="1:5" x14ac:dyDescent="0.25">
      <c r="A666" s="432">
        <v>660</v>
      </c>
      <c r="B666" s="475">
        <v>0</v>
      </c>
      <c r="C666" s="475">
        <v>0</v>
      </c>
      <c r="D666" s="475">
        <v>0</v>
      </c>
      <c r="E666" s="475">
        <v>0</v>
      </c>
    </row>
    <row r="667" spans="1:5" x14ac:dyDescent="0.25">
      <c r="A667" s="432">
        <v>661</v>
      </c>
      <c r="B667" s="475">
        <v>0</v>
      </c>
      <c r="C667" s="475">
        <v>0</v>
      </c>
      <c r="D667" s="475">
        <v>0</v>
      </c>
      <c r="E667" s="475">
        <v>0</v>
      </c>
    </row>
    <row r="668" spans="1:5" x14ac:dyDescent="0.25">
      <c r="A668" s="432">
        <v>662</v>
      </c>
      <c r="B668" s="475">
        <v>0</v>
      </c>
      <c r="C668" s="475">
        <v>0</v>
      </c>
      <c r="D668" s="475">
        <v>0</v>
      </c>
      <c r="E668" s="475">
        <v>0</v>
      </c>
    </row>
    <row r="669" spans="1:5" x14ac:dyDescent="0.25">
      <c r="A669" s="432">
        <v>663</v>
      </c>
      <c r="B669" s="475">
        <v>0</v>
      </c>
      <c r="C669" s="475">
        <v>0</v>
      </c>
      <c r="D669" s="475">
        <v>0</v>
      </c>
      <c r="E669" s="475">
        <v>0</v>
      </c>
    </row>
    <row r="670" spans="1:5" x14ac:dyDescent="0.25">
      <c r="A670" s="432">
        <v>664</v>
      </c>
      <c r="B670" s="475">
        <v>0</v>
      </c>
      <c r="C670" s="475">
        <v>0</v>
      </c>
      <c r="D670" s="475">
        <v>0</v>
      </c>
      <c r="E670" s="475">
        <v>0</v>
      </c>
    </row>
    <row r="671" spans="1:5" x14ac:dyDescent="0.25">
      <c r="A671" s="432">
        <v>665</v>
      </c>
      <c r="B671" s="475">
        <v>0</v>
      </c>
      <c r="C671" s="475">
        <v>0</v>
      </c>
      <c r="D671" s="475">
        <v>0</v>
      </c>
      <c r="E671" s="475">
        <v>0</v>
      </c>
    </row>
    <row r="672" spans="1:5" x14ac:dyDescent="0.25">
      <c r="A672" s="432">
        <v>666</v>
      </c>
      <c r="B672" s="475">
        <v>0</v>
      </c>
      <c r="C672" s="475">
        <v>0</v>
      </c>
      <c r="D672" s="475">
        <v>0</v>
      </c>
      <c r="E672" s="475">
        <v>0</v>
      </c>
    </row>
    <row r="673" spans="1:5" x14ac:dyDescent="0.25">
      <c r="A673" s="432">
        <v>667</v>
      </c>
      <c r="B673" s="475">
        <v>0</v>
      </c>
      <c r="C673" s="475">
        <v>0</v>
      </c>
      <c r="D673" s="475">
        <v>0</v>
      </c>
      <c r="E673" s="475">
        <v>0</v>
      </c>
    </row>
    <row r="674" spans="1:5" x14ac:dyDescent="0.25">
      <c r="A674" s="432">
        <v>668</v>
      </c>
      <c r="B674" s="475">
        <v>0</v>
      </c>
      <c r="C674" s="475">
        <v>0</v>
      </c>
      <c r="D674" s="475">
        <v>0</v>
      </c>
      <c r="E674" s="475">
        <v>0</v>
      </c>
    </row>
    <row r="675" spans="1:5" x14ac:dyDescent="0.25">
      <c r="A675" s="432">
        <v>669</v>
      </c>
      <c r="B675" s="475">
        <v>0</v>
      </c>
      <c r="C675" s="475">
        <v>0</v>
      </c>
      <c r="D675" s="475">
        <v>0</v>
      </c>
      <c r="E675" s="475">
        <v>0</v>
      </c>
    </row>
    <row r="676" spans="1:5" x14ac:dyDescent="0.25">
      <c r="A676" s="432">
        <v>670</v>
      </c>
      <c r="B676" s="475">
        <v>0</v>
      </c>
      <c r="C676" s="475">
        <v>0</v>
      </c>
      <c r="D676" s="475">
        <v>0</v>
      </c>
      <c r="E676" s="475">
        <v>0</v>
      </c>
    </row>
    <row r="677" spans="1:5" x14ac:dyDescent="0.25">
      <c r="A677" s="432">
        <v>671</v>
      </c>
      <c r="B677" s="475">
        <v>0</v>
      </c>
      <c r="C677" s="475">
        <v>0</v>
      </c>
      <c r="D677" s="475">
        <v>0</v>
      </c>
      <c r="E677" s="475">
        <v>0</v>
      </c>
    </row>
    <row r="678" spans="1:5" x14ac:dyDescent="0.25">
      <c r="A678" s="432">
        <v>672</v>
      </c>
      <c r="B678" s="475">
        <v>0</v>
      </c>
      <c r="C678" s="475">
        <v>0</v>
      </c>
      <c r="D678" s="475">
        <v>0</v>
      </c>
      <c r="E678" s="475">
        <v>0</v>
      </c>
    </row>
    <row r="679" spans="1:5" x14ac:dyDescent="0.25">
      <c r="A679" s="432">
        <v>673</v>
      </c>
      <c r="B679" s="475">
        <v>0</v>
      </c>
      <c r="C679" s="475">
        <v>0</v>
      </c>
      <c r="D679" s="475">
        <v>0</v>
      </c>
      <c r="E679" s="475">
        <v>0</v>
      </c>
    </row>
    <row r="680" spans="1:5" x14ac:dyDescent="0.25">
      <c r="A680" s="432">
        <v>674</v>
      </c>
      <c r="B680" s="475">
        <v>0</v>
      </c>
      <c r="C680" s="475">
        <v>0</v>
      </c>
      <c r="D680" s="475">
        <v>0</v>
      </c>
      <c r="E680" s="475">
        <v>0</v>
      </c>
    </row>
    <row r="681" spans="1:5" x14ac:dyDescent="0.25">
      <c r="A681" s="432">
        <v>675</v>
      </c>
      <c r="B681" s="475">
        <v>0</v>
      </c>
      <c r="C681" s="475">
        <v>0</v>
      </c>
      <c r="D681" s="475">
        <v>0</v>
      </c>
      <c r="E681" s="475">
        <v>0</v>
      </c>
    </row>
    <row r="682" spans="1:5" x14ac:dyDescent="0.25">
      <c r="A682" s="432">
        <v>676</v>
      </c>
      <c r="B682" s="475">
        <v>0</v>
      </c>
      <c r="C682" s="475">
        <v>0</v>
      </c>
      <c r="D682" s="475">
        <v>0</v>
      </c>
      <c r="E682" s="475">
        <v>0</v>
      </c>
    </row>
    <row r="683" spans="1:5" x14ac:dyDescent="0.25">
      <c r="A683" s="432">
        <v>677</v>
      </c>
      <c r="B683" s="475">
        <v>0</v>
      </c>
      <c r="C683" s="475">
        <v>0</v>
      </c>
      <c r="D683" s="475">
        <v>0</v>
      </c>
      <c r="E683" s="475">
        <v>0</v>
      </c>
    </row>
    <row r="684" spans="1:5" x14ac:dyDescent="0.25">
      <c r="A684" s="432">
        <v>678</v>
      </c>
      <c r="B684" s="475">
        <v>0</v>
      </c>
      <c r="C684" s="475">
        <v>0</v>
      </c>
      <c r="D684" s="475">
        <v>0</v>
      </c>
      <c r="E684" s="475">
        <v>0</v>
      </c>
    </row>
    <row r="685" spans="1:5" x14ac:dyDescent="0.25">
      <c r="A685" s="432">
        <v>679</v>
      </c>
      <c r="B685" s="475">
        <v>0</v>
      </c>
      <c r="C685" s="475">
        <v>0</v>
      </c>
      <c r="D685" s="475">
        <v>0</v>
      </c>
      <c r="E685" s="475">
        <v>0</v>
      </c>
    </row>
    <row r="686" spans="1:5" x14ac:dyDescent="0.25">
      <c r="A686" s="432">
        <v>680</v>
      </c>
      <c r="B686" s="475">
        <v>0</v>
      </c>
      <c r="C686" s="475">
        <v>0</v>
      </c>
      <c r="D686" s="475">
        <v>0</v>
      </c>
      <c r="E686" s="475">
        <v>0</v>
      </c>
    </row>
    <row r="687" spans="1:5" x14ac:dyDescent="0.25">
      <c r="A687" s="432">
        <v>681</v>
      </c>
      <c r="B687" s="475">
        <v>0</v>
      </c>
      <c r="C687" s="475">
        <v>0</v>
      </c>
      <c r="D687" s="475">
        <v>0</v>
      </c>
      <c r="E687" s="475">
        <v>0</v>
      </c>
    </row>
    <row r="688" spans="1:5" x14ac:dyDescent="0.25">
      <c r="A688" s="432">
        <v>682</v>
      </c>
      <c r="B688" s="475">
        <v>0</v>
      </c>
      <c r="C688" s="475">
        <v>0</v>
      </c>
      <c r="D688" s="475">
        <v>0</v>
      </c>
      <c r="E688" s="475">
        <v>0</v>
      </c>
    </row>
    <row r="689" spans="1:5" x14ac:dyDescent="0.25">
      <c r="A689" s="432">
        <v>683</v>
      </c>
      <c r="B689" s="475">
        <v>0</v>
      </c>
      <c r="C689" s="475">
        <v>0</v>
      </c>
      <c r="D689" s="475">
        <v>0</v>
      </c>
      <c r="E689" s="475">
        <v>0</v>
      </c>
    </row>
    <row r="690" spans="1:5" x14ac:dyDescent="0.25">
      <c r="A690" s="432">
        <v>684</v>
      </c>
      <c r="B690" s="475">
        <v>0</v>
      </c>
      <c r="C690" s="475">
        <v>0</v>
      </c>
      <c r="D690" s="475">
        <v>0</v>
      </c>
      <c r="E690" s="475">
        <v>0</v>
      </c>
    </row>
    <row r="691" spans="1:5" x14ac:dyDescent="0.25">
      <c r="A691" s="432">
        <v>685</v>
      </c>
      <c r="B691" s="475">
        <v>0</v>
      </c>
      <c r="C691" s="475">
        <v>0</v>
      </c>
      <c r="D691" s="475">
        <v>0</v>
      </c>
      <c r="E691" s="475">
        <v>0</v>
      </c>
    </row>
    <row r="692" spans="1:5" x14ac:dyDescent="0.25">
      <c r="A692" s="432">
        <v>686</v>
      </c>
      <c r="B692" s="475">
        <v>0</v>
      </c>
      <c r="C692" s="475">
        <v>0</v>
      </c>
      <c r="D692" s="475">
        <v>0</v>
      </c>
      <c r="E692" s="475">
        <v>0</v>
      </c>
    </row>
    <row r="693" spans="1:5" x14ac:dyDescent="0.25">
      <c r="A693" s="432">
        <v>687</v>
      </c>
      <c r="B693" s="475">
        <v>0</v>
      </c>
      <c r="C693" s="475">
        <v>0</v>
      </c>
      <c r="D693" s="475">
        <v>0</v>
      </c>
      <c r="E693" s="475">
        <v>0</v>
      </c>
    </row>
    <row r="694" spans="1:5" x14ac:dyDescent="0.25">
      <c r="A694" s="432">
        <v>688</v>
      </c>
      <c r="B694" s="475">
        <v>0</v>
      </c>
      <c r="C694" s="475">
        <v>0</v>
      </c>
      <c r="D694" s="475">
        <v>0</v>
      </c>
      <c r="E694" s="475">
        <v>0</v>
      </c>
    </row>
    <row r="695" spans="1:5" x14ac:dyDescent="0.25">
      <c r="A695" s="432">
        <v>689</v>
      </c>
      <c r="B695" s="475">
        <v>0</v>
      </c>
      <c r="C695" s="475">
        <v>0</v>
      </c>
      <c r="D695" s="475">
        <v>0</v>
      </c>
      <c r="E695" s="475">
        <v>0</v>
      </c>
    </row>
    <row r="696" spans="1:5" x14ac:dyDescent="0.25">
      <c r="A696" s="432">
        <v>690</v>
      </c>
      <c r="B696" s="475">
        <v>0</v>
      </c>
      <c r="C696" s="475">
        <v>0</v>
      </c>
      <c r="D696" s="475">
        <v>0</v>
      </c>
      <c r="E696" s="475">
        <v>0</v>
      </c>
    </row>
    <row r="697" spans="1:5" x14ac:dyDescent="0.25">
      <c r="A697" s="432">
        <v>691</v>
      </c>
      <c r="B697" s="475">
        <v>0</v>
      </c>
      <c r="C697" s="475">
        <v>0</v>
      </c>
      <c r="D697" s="475">
        <v>0</v>
      </c>
      <c r="E697" s="475">
        <v>0</v>
      </c>
    </row>
    <row r="698" spans="1:5" x14ac:dyDescent="0.25">
      <c r="A698" s="432">
        <v>692</v>
      </c>
      <c r="B698" s="475">
        <v>0</v>
      </c>
      <c r="C698" s="475">
        <v>0</v>
      </c>
      <c r="D698" s="475">
        <v>0</v>
      </c>
      <c r="E698" s="475">
        <v>0</v>
      </c>
    </row>
    <row r="699" spans="1:5" x14ac:dyDescent="0.25">
      <c r="A699" s="432">
        <v>693</v>
      </c>
      <c r="B699" s="475">
        <v>0</v>
      </c>
      <c r="C699" s="475">
        <v>0</v>
      </c>
      <c r="D699" s="475">
        <v>0</v>
      </c>
      <c r="E699" s="475">
        <v>0</v>
      </c>
    </row>
    <row r="700" spans="1:5" x14ac:dyDescent="0.25">
      <c r="A700" s="432">
        <v>694</v>
      </c>
      <c r="B700" s="475">
        <v>0</v>
      </c>
      <c r="C700" s="475">
        <v>0</v>
      </c>
      <c r="D700" s="475">
        <v>0</v>
      </c>
      <c r="E700" s="475">
        <v>0</v>
      </c>
    </row>
    <row r="701" spans="1:5" x14ac:dyDescent="0.25">
      <c r="A701" s="432">
        <v>695</v>
      </c>
      <c r="B701" s="475">
        <v>0</v>
      </c>
      <c r="C701" s="475">
        <v>0</v>
      </c>
      <c r="D701" s="475">
        <v>0</v>
      </c>
      <c r="E701" s="475">
        <v>0</v>
      </c>
    </row>
    <row r="702" spans="1:5" x14ac:dyDescent="0.25">
      <c r="A702" s="432">
        <v>696</v>
      </c>
      <c r="B702" s="475">
        <v>0</v>
      </c>
      <c r="C702" s="475">
        <v>0</v>
      </c>
      <c r="D702" s="475">
        <v>0</v>
      </c>
      <c r="E702" s="475">
        <v>0</v>
      </c>
    </row>
    <row r="703" spans="1:5" x14ac:dyDescent="0.25">
      <c r="A703" s="432">
        <v>697</v>
      </c>
      <c r="B703" s="475">
        <v>0</v>
      </c>
      <c r="C703" s="475">
        <v>0</v>
      </c>
      <c r="D703" s="475">
        <v>0</v>
      </c>
      <c r="E703" s="475">
        <v>0</v>
      </c>
    </row>
    <row r="704" spans="1:5" x14ac:dyDescent="0.25">
      <c r="A704" s="432">
        <v>698</v>
      </c>
      <c r="B704" s="475">
        <v>0</v>
      </c>
      <c r="C704" s="475">
        <v>0</v>
      </c>
      <c r="D704" s="475">
        <v>0</v>
      </c>
      <c r="E704" s="475">
        <v>0</v>
      </c>
    </row>
    <row r="705" spans="1:5" x14ac:dyDescent="0.25">
      <c r="A705" s="432">
        <v>699</v>
      </c>
      <c r="B705" s="475">
        <v>0</v>
      </c>
      <c r="C705" s="475">
        <v>0</v>
      </c>
      <c r="D705" s="475">
        <v>0</v>
      </c>
      <c r="E705" s="475">
        <v>0</v>
      </c>
    </row>
    <row r="706" spans="1:5" x14ac:dyDescent="0.25">
      <c r="A706" s="432">
        <v>700</v>
      </c>
      <c r="B706" s="475">
        <v>0</v>
      </c>
      <c r="C706" s="475">
        <v>0</v>
      </c>
      <c r="D706" s="475">
        <v>0</v>
      </c>
      <c r="E706" s="475">
        <v>0</v>
      </c>
    </row>
    <row r="707" spans="1:5" x14ac:dyDescent="0.25">
      <c r="A707" s="432">
        <v>701</v>
      </c>
      <c r="B707" s="475">
        <v>0</v>
      </c>
      <c r="C707" s="475">
        <v>0</v>
      </c>
      <c r="D707" s="475">
        <v>0</v>
      </c>
      <c r="E707" s="475">
        <v>0</v>
      </c>
    </row>
    <row r="708" spans="1:5" x14ac:dyDescent="0.25">
      <c r="A708" s="432">
        <v>702</v>
      </c>
      <c r="B708" s="475">
        <v>0</v>
      </c>
      <c r="C708" s="475">
        <v>0</v>
      </c>
      <c r="D708" s="475">
        <v>0</v>
      </c>
      <c r="E708" s="475">
        <v>0</v>
      </c>
    </row>
    <row r="709" spans="1:5" x14ac:dyDescent="0.25">
      <c r="A709" s="432">
        <v>703</v>
      </c>
      <c r="B709" s="475">
        <v>0</v>
      </c>
      <c r="C709" s="475">
        <v>0</v>
      </c>
      <c r="D709" s="475">
        <v>0</v>
      </c>
      <c r="E709" s="475">
        <v>0</v>
      </c>
    </row>
    <row r="710" spans="1:5" x14ac:dyDescent="0.25">
      <c r="A710" s="432">
        <v>704</v>
      </c>
      <c r="B710" s="475">
        <v>0</v>
      </c>
      <c r="C710" s="475">
        <v>0</v>
      </c>
      <c r="D710" s="475">
        <v>0</v>
      </c>
      <c r="E710" s="475">
        <v>0</v>
      </c>
    </row>
    <row r="711" spans="1:5" x14ac:dyDescent="0.25">
      <c r="A711" s="432">
        <v>705</v>
      </c>
      <c r="B711" s="475">
        <v>0</v>
      </c>
      <c r="C711" s="475">
        <v>0</v>
      </c>
      <c r="D711" s="475">
        <v>0</v>
      </c>
      <c r="E711" s="475">
        <v>0</v>
      </c>
    </row>
    <row r="712" spans="1:5" x14ac:dyDescent="0.25">
      <c r="A712" s="432">
        <v>706</v>
      </c>
      <c r="B712" s="475">
        <v>0</v>
      </c>
      <c r="C712" s="475">
        <v>0</v>
      </c>
      <c r="D712" s="475">
        <v>0</v>
      </c>
      <c r="E712" s="475">
        <v>0</v>
      </c>
    </row>
    <row r="713" spans="1:5" x14ac:dyDescent="0.25">
      <c r="A713" s="432">
        <v>707</v>
      </c>
      <c r="B713" s="475">
        <v>0</v>
      </c>
      <c r="C713" s="475">
        <v>0</v>
      </c>
      <c r="D713" s="475">
        <v>0</v>
      </c>
      <c r="E713" s="475">
        <v>0</v>
      </c>
    </row>
    <row r="714" spans="1:5" x14ac:dyDescent="0.25">
      <c r="A714" s="432">
        <v>708</v>
      </c>
      <c r="B714" s="475">
        <v>0</v>
      </c>
      <c r="C714" s="475">
        <v>0</v>
      </c>
      <c r="D714" s="475">
        <v>0</v>
      </c>
      <c r="E714" s="475">
        <v>0</v>
      </c>
    </row>
    <row r="715" spans="1:5" x14ac:dyDescent="0.25">
      <c r="A715" s="432">
        <v>709</v>
      </c>
      <c r="B715" s="475">
        <v>0</v>
      </c>
      <c r="C715" s="475">
        <v>0</v>
      </c>
      <c r="D715" s="475">
        <v>0</v>
      </c>
      <c r="E715" s="475">
        <v>0</v>
      </c>
    </row>
    <row r="716" spans="1:5" x14ac:dyDescent="0.25">
      <c r="A716" s="432">
        <v>710</v>
      </c>
      <c r="B716" s="475">
        <v>0</v>
      </c>
      <c r="C716" s="475">
        <v>0</v>
      </c>
      <c r="D716" s="475">
        <v>0</v>
      </c>
      <c r="E716" s="475">
        <v>0</v>
      </c>
    </row>
    <row r="717" spans="1:5" x14ac:dyDescent="0.25">
      <c r="A717" s="432">
        <v>711</v>
      </c>
      <c r="B717" s="475">
        <v>0</v>
      </c>
      <c r="C717" s="475">
        <v>0</v>
      </c>
      <c r="D717" s="475">
        <v>0</v>
      </c>
      <c r="E717" s="475">
        <v>0</v>
      </c>
    </row>
    <row r="718" spans="1:5" x14ac:dyDescent="0.25">
      <c r="A718" s="432">
        <v>712</v>
      </c>
      <c r="B718" s="475">
        <v>0</v>
      </c>
      <c r="C718" s="475">
        <v>0</v>
      </c>
      <c r="D718" s="475">
        <v>0</v>
      </c>
      <c r="E718" s="475">
        <v>0</v>
      </c>
    </row>
    <row r="719" spans="1:5" x14ac:dyDescent="0.25">
      <c r="A719" s="432">
        <v>713</v>
      </c>
      <c r="B719" s="475">
        <v>0</v>
      </c>
      <c r="C719" s="475">
        <v>0</v>
      </c>
      <c r="D719" s="475">
        <v>0</v>
      </c>
      <c r="E719" s="475">
        <v>0</v>
      </c>
    </row>
    <row r="720" spans="1:5" x14ac:dyDescent="0.25">
      <c r="A720" s="432">
        <v>714</v>
      </c>
      <c r="B720" s="475">
        <v>0</v>
      </c>
      <c r="C720" s="475">
        <v>0</v>
      </c>
      <c r="D720" s="475">
        <v>0</v>
      </c>
      <c r="E720" s="475">
        <v>0</v>
      </c>
    </row>
    <row r="721" spans="1:5" x14ac:dyDescent="0.25">
      <c r="A721" s="432">
        <v>715</v>
      </c>
      <c r="B721" s="475">
        <v>0</v>
      </c>
      <c r="C721" s="475">
        <v>0</v>
      </c>
      <c r="D721" s="475">
        <v>0</v>
      </c>
      <c r="E721" s="475">
        <v>0</v>
      </c>
    </row>
    <row r="722" spans="1:5" x14ac:dyDescent="0.25">
      <c r="A722" s="432">
        <v>716</v>
      </c>
      <c r="B722" s="475">
        <v>0</v>
      </c>
      <c r="C722" s="475">
        <v>0</v>
      </c>
      <c r="D722" s="475">
        <v>0</v>
      </c>
      <c r="E722" s="475">
        <v>0</v>
      </c>
    </row>
    <row r="723" spans="1:5" x14ac:dyDescent="0.25">
      <c r="A723" s="432">
        <v>717</v>
      </c>
      <c r="B723" s="475">
        <v>0</v>
      </c>
      <c r="C723" s="475">
        <v>0</v>
      </c>
      <c r="D723" s="475">
        <v>0</v>
      </c>
      <c r="E723" s="475">
        <v>0</v>
      </c>
    </row>
    <row r="724" spans="1:5" x14ac:dyDescent="0.25">
      <c r="A724" s="432">
        <v>718</v>
      </c>
      <c r="B724" s="475">
        <v>0</v>
      </c>
      <c r="C724" s="475">
        <v>0</v>
      </c>
      <c r="D724" s="475">
        <v>0</v>
      </c>
      <c r="E724" s="475">
        <v>0</v>
      </c>
    </row>
    <row r="725" spans="1:5" x14ac:dyDescent="0.25">
      <c r="A725" s="432">
        <v>719</v>
      </c>
      <c r="B725" s="475">
        <v>0</v>
      </c>
      <c r="C725" s="475">
        <v>0</v>
      </c>
      <c r="D725" s="475">
        <v>0</v>
      </c>
      <c r="E725" s="475">
        <v>0</v>
      </c>
    </row>
    <row r="726" spans="1:5" x14ac:dyDescent="0.25">
      <c r="A726" s="432">
        <v>720</v>
      </c>
      <c r="B726" s="475">
        <v>0</v>
      </c>
      <c r="C726" s="475">
        <v>0</v>
      </c>
      <c r="D726" s="475">
        <v>0</v>
      </c>
      <c r="E726" s="475">
        <v>0</v>
      </c>
    </row>
    <row r="727" spans="1:5" x14ac:dyDescent="0.25">
      <c r="A727" s="432">
        <v>721</v>
      </c>
      <c r="B727" s="475">
        <v>0</v>
      </c>
      <c r="C727" s="475">
        <v>0</v>
      </c>
      <c r="D727" s="475">
        <v>0</v>
      </c>
      <c r="E727" s="475">
        <v>0</v>
      </c>
    </row>
    <row r="728" spans="1:5" x14ac:dyDescent="0.25">
      <c r="A728" s="432">
        <v>722</v>
      </c>
      <c r="B728" s="475">
        <v>0</v>
      </c>
      <c r="C728" s="475">
        <v>0</v>
      </c>
      <c r="D728" s="475">
        <v>0</v>
      </c>
      <c r="E728" s="475">
        <v>0</v>
      </c>
    </row>
    <row r="729" spans="1:5" x14ac:dyDescent="0.25">
      <c r="A729" s="432">
        <v>723</v>
      </c>
      <c r="B729" s="475">
        <v>0</v>
      </c>
      <c r="C729" s="475">
        <v>0</v>
      </c>
      <c r="D729" s="475">
        <v>0</v>
      </c>
      <c r="E729" s="475">
        <v>0</v>
      </c>
    </row>
    <row r="730" spans="1:5" x14ac:dyDescent="0.25">
      <c r="A730" s="432">
        <v>724</v>
      </c>
      <c r="B730" s="475">
        <v>0</v>
      </c>
      <c r="C730" s="475">
        <v>0</v>
      </c>
      <c r="D730" s="475">
        <v>0</v>
      </c>
      <c r="E730" s="475">
        <v>0</v>
      </c>
    </row>
    <row r="731" spans="1:5" x14ac:dyDescent="0.25">
      <c r="A731" s="432">
        <v>725</v>
      </c>
      <c r="B731" s="475">
        <v>0</v>
      </c>
      <c r="C731" s="475">
        <v>0</v>
      </c>
      <c r="D731" s="475">
        <v>0</v>
      </c>
      <c r="E731" s="475">
        <v>0</v>
      </c>
    </row>
    <row r="732" spans="1:5" x14ac:dyDescent="0.25">
      <c r="A732" s="432">
        <v>726</v>
      </c>
      <c r="B732" s="475">
        <v>0</v>
      </c>
      <c r="C732" s="475">
        <v>0</v>
      </c>
      <c r="D732" s="475">
        <v>0</v>
      </c>
      <c r="E732" s="475">
        <v>0</v>
      </c>
    </row>
    <row r="733" spans="1:5" x14ac:dyDescent="0.25">
      <c r="A733" s="432">
        <v>727</v>
      </c>
      <c r="B733" s="475">
        <v>0</v>
      </c>
      <c r="C733" s="475">
        <v>0</v>
      </c>
      <c r="D733" s="475">
        <v>0</v>
      </c>
      <c r="E733" s="475">
        <v>0</v>
      </c>
    </row>
    <row r="734" spans="1:5" x14ac:dyDescent="0.25">
      <c r="A734" s="432">
        <v>728</v>
      </c>
      <c r="B734" s="475">
        <v>0</v>
      </c>
      <c r="C734" s="475">
        <v>0</v>
      </c>
      <c r="D734" s="475">
        <v>0</v>
      </c>
      <c r="E734" s="475">
        <v>0</v>
      </c>
    </row>
    <row r="735" spans="1:5" x14ac:dyDescent="0.25">
      <c r="A735" s="432">
        <v>729</v>
      </c>
      <c r="B735" s="475">
        <v>0</v>
      </c>
      <c r="C735" s="475">
        <v>0</v>
      </c>
      <c r="D735" s="475">
        <v>0</v>
      </c>
      <c r="E735" s="475">
        <v>0</v>
      </c>
    </row>
    <row r="736" spans="1:5" x14ac:dyDescent="0.25">
      <c r="A736" s="432">
        <v>730</v>
      </c>
      <c r="B736" s="475">
        <v>0</v>
      </c>
      <c r="C736" s="475">
        <v>0</v>
      </c>
      <c r="D736" s="475">
        <v>0</v>
      </c>
      <c r="E736" s="475">
        <v>0</v>
      </c>
    </row>
    <row r="737" spans="1:5" x14ac:dyDescent="0.25">
      <c r="A737" s="432">
        <v>731</v>
      </c>
      <c r="B737" s="475">
        <v>0</v>
      </c>
      <c r="C737" s="475">
        <v>0</v>
      </c>
      <c r="D737" s="475">
        <v>0</v>
      </c>
      <c r="E737" s="475">
        <v>0</v>
      </c>
    </row>
    <row r="738" spans="1:5" x14ac:dyDescent="0.25">
      <c r="A738" s="432">
        <v>732</v>
      </c>
      <c r="B738" s="475">
        <v>0</v>
      </c>
      <c r="C738" s="475">
        <v>0</v>
      </c>
      <c r="D738" s="475">
        <v>0</v>
      </c>
      <c r="E738" s="475">
        <v>0</v>
      </c>
    </row>
    <row r="739" spans="1:5" x14ac:dyDescent="0.25">
      <c r="A739" s="432">
        <v>733</v>
      </c>
      <c r="B739" s="475">
        <v>0</v>
      </c>
      <c r="C739" s="475">
        <v>0</v>
      </c>
      <c r="D739" s="475">
        <v>0</v>
      </c>
      <c r="E739" s="475">
        <v>0</v>
      </c>
    </row>
    <row r="740" spans="1:5" x14ac:dyDescent="0.25">
      <c r="A740" s="432">
        <v>734</v>
      </c>
      <c r="B740" s="475">
        <v>0</v>
      </c>
      <c r="C740" s="475">
        <v>0</v>
      </c>
      <c r="D740" s="475">
        <v>0</v>
      </c>
      <c r="E740" s="475">
        <v>0</v>
      </c>
    </row>
    <row r="741" spans="1:5" x14ac:dyDescent="0.25">
      <c r="A741" s="432">
        <v>735</v>
      </c>
      <c r="B741" s="475">
        <v>0</v>
      </c>
      <c r="C741" s="475">
        <v>0</v>
      </c>
      <c r="D741" s="475">
        <v>0</v>
      </c>
      <c r="E741" s="475">
        <v>0</v>
      </c>
    </row>
    <row r="742" spans="1:5" x14ac:dyDescent="0.25">
      <c r="A742" s="432">
        <v>736</v>
      </c>
      <c r="B742" s="475">
        <v>0</v>
      </c>
      <c r="C742" s="475">
        <v>0</v>
      </c>
      <c r="D742" s="475">
        <v>0</v>
      </c>
      <c r="E742" s="475">
        <v>0</v>
      </c>
    </row>
    <row r="743" spans="1:5" x14ac:dyDescent="0.25">
      <c r="A743" s="432">
        <v>737</v>
      </c>
      <c r="B743" s="475">
        <v>0</v>
      </c>
      <c r="C743" s="475">
        <v>0</v>
      </c>
      <c r="D743" s="475">
        <v>0</v>
      </c>
      <c r="E743" s="475">
        <v>0</v>
      </c>
    </row>
    <row r="744" spans="1:5" x14ac:dyDescent="0.25">
      <c r="A744" s="432">
        <v>738</v>
      </c>
      <c r="B744" s="475">
        <v>0</v>
      </c>
      <c r="C744" s="475">
        <v>0</v>
      </c>
      <c r="D744" s="475">
        <v>0</v>
      </c>
      <c r="E744" s="475">
        <v>0</v>
      </c>
    </row>
    <row r="745" spans="1:5" x14ac:dyDescent="0.25">
      <c r="A745" s="432">
        <v>739</v>
      </c>
      <c r="B745" s="475">
        <v>0</v>
      </c>
      <c r="C745" s="475">
        <v>0</v>
      </c>
      <c r="D745" s="475">
        <v>0</v>
      </c>
      <c r="E745" s="475">
        <v>0</v>
      </c>
    </row>
    <row r="746" spans="1:5" x14ac:dyDescent="0.25">
      <c r="A746" s="432">
        <v>740</v>
      </c>
      <c r="B746" s="475">
        <v>0</v>
      </c>
      <c r="C746" s="475">
        <v>0</v>
      </c>
      <c r="D746" s="475">
        <v>0</v>
      </c>
      <c r="E746" s="475">
        <v>0</v>
      </c>
    </row>
    <row r="747" spans="1:5" x14ac:dyDescent="0.25">
      <c r="A747" s="432">
        <v>741</v>
      </c>
      <c r="B747" s="475">
        <v>0</v>
      </c>
      <c r="C747" s="475">
        <v>0</v>
      </c>
      <c r="D747" s="475">
        <v>0</v>
      </c>
      <c r="E747" s="475">
        <v>0</v>
      </c>
    </row>
    <row r="748" spans="1:5" x14ac:dyDescent="0.25">
      <c r="A748" s="432">
        <v>742</v>
      </c>
      <c r="B748" s="475">
        <v>0</v>
      </c>
      <c r="C748" s="475">
        <v>0</v>
      </c>
      <c r="D748" s="475">
        <v>0</v>
      </c>
      <c r="E748" s="475">
        <v>0</v>
      </c>
    </row>
    <row r="749" spans="1:5" x14ac:dyDescent="0.25">
      <c r="A749" s="432">
        <v>743</v>
      </c>
      <c r="B749" s="475">
        <v>0</v>
      </c>
      <c r="C749" s="475">
        <v>0</v>
      </c>
      <c r="D749" s="475">
        <v>0</v>
      </c>
      <c r="E749" s="475">
        <v>0</v>
      </c>
    </row>
    <row r="750" spans="1:5" x14ac:dyDescent="0.25">
      <c r="A750" s="432">
        <v>744</v>
      </c>
      <c r="B750" s="475">
        <v>0</v>
      </c>
      <c r="C750" s="475">
        <v>0</v>
      </c>
      <c r="D750" s="475">
        <v>0</v>
      </c>
      <c r="E750" s="475">
        <v>0</v>
      </c>
    </row>
    <row r="751" spans="1:5" x14ac:dyDescent="0.25">
      <c r="A751" s="432">
        <v>745</v>
      </c>
      <c r="B751" s="475">
        <v>0</v>
      </c>
      <c r="C751" s="475">
        <v>0</v>
      </c>
      <c r="D751" s="475">
        <v>0</v>
      </c>
      <c r="E751" s="475">
        <v>0</v>
      </c>
    </row>
    <row r="752" spans="1:5" x14ac:dyDescent="0.25">
      <c r="A752" s="432">
        <v>746</v>
      </c>
      <c r="B752" s="475">
        <v>0</v>
      </c>
      <c r="C752" s="475">
        <v>0</v>
      </c>
      <c r="D752" s="475">
        <v>0</v>
      </c>
      <c r="E752" s="475">
        <v>0</v>
      </c>
    </row>
    <row r="753" spans="1:5" x14ac:dyDescent="0.25">
      <c r="A753" s="432">
        <v>747</v>
      </c>
      <c r="B753" s="475">
        <v>0</v>
      </c>
      <c r="C753" s="475">
        <v>0</v>
      </c>
      <c r="D753" s="475">
        <v>0</v>
      </c>
      <c r="E753" s="475">
        <v>0</v>
      </c>
    </row>
    <row r="754" spans="1:5" x14ac:dyDescent="0.25">
      <c r="A754" s="432">
        <v>748</v>
      </c>
      <c r="B754" s="475">
        <v>0</v>
      </c>
      <c r="C754" s="475">
        <v>0</v>
      </c>
      <c r="D754" s="475">
        <v>0</v>
      </c>
      <c r="E754" s="475">
        <v>0</v>
      </c>
    </row>
    <row r="755" spans="1:5" x14ac:dyDescent="0.25">
      <c r="A755" s="432">
        <v>749</v>
      </c>
      <c r="B755" s="475">
        <v>0</v>
      </c>
      <c r="C755" s="475">
        <v>0</v>
      </c>
      <c r="D755" s="475">
        <v>0</v>
      </c>
      <c r="E755" s="475">
        <v>0</v>
      </c>
    </row>
    <row r="756" spans="1:5" x14ac:dyDescent="0.25">
      <c r="A756" s="432">
        <v>750</v>
      </c>
      <c r="B756" s="475">
        <v>0</v>
      </c>
      <c r="C756" s="475">
        <v>0</v>
      </c>
      <c r="D756" s="475">
        <v>0</v>
      </c>
      <c r="E756" s="475">
        <v>0</v>
      </c>
    </row>
    <row r="757" spans="1:5" x14ac:dyDescent="0.25">
      <c r="A757" s="432">
        <v>751</v>
      </c>
      <c r="B757" s="475">
        <v>0</v>
      </c>
      <c r="C757" s="475">
        <v>0</v>
      </c>
      <c r="D757" s="475">
        <v>0</v>
      </c>
      <c r="E757" s="475">
        <v>0</v>
      </c>
    </row>
    <row r="758" spans="1:5" x14ac:dyDescent="0.25">
      <c r="A758" s="432">
        <v>752</v>
      </c>
      <c r="B758" s="475">
        <v>0</v>
      </c>
      <c r="C758" s="475">
        <v>0</v>
      </c>
      <c r="D758" s="475">
        <v>0</v>
      </c>
      <c r="E758" s="475">
        <v>0</v>
      </c>
    </row>
    <row r="759" spans="1:5" x14ac:dyDescent="0.25">
      <c r="A759" s="432">
        <v>753</v>
      </c>
      <c r="B759" s="475">
        <v>0</v>
      </c>
      <c r="C759" s="475">
        <v>0</v>
      </c>
      <c r="D759" s="475">
        <v>0</v>
      </c>
      <c r="E759" s="475">
        <v>0</v>
      </c>
    </row>
    <row r="760" spans="1:5" x14ac:dyDescent="0.25">
      <c r="A760" s="432">
        <v>754</v>
      </c>
      <c r="B760" s="475">
        <v>0</v>
      </c>
      <c r="C760" s="475">
        <v>0</v>
      </c>
      <c r="D760" s="475">
        <v>0</v>
      </c>
      <c r="E760" s="475">
        <v>0</v>
      </c>
    </row>
    <row r="761" spans="1:5" x14ac:dyDescent="0.25">
      <c r="A761" s="432">
        <v>755</v>
      </c>
      <c r="B761" s="475">
        <v>0</v>
      </c>
      <c r="C761" s="475">
        <v>0</v>
      </c>
      <c r="D761" s="475">
        <v>0</v>
      </c>
      <c r="E761" s="475">
        <v>0</v>
      </c>
    </row>
    <row r="762" spans="1:5" x14ac:dyDescent="0.25">
      <c r="A762" s="432">
        <v>756</v>
      </c>
      <c r="B762" s="475">
        <v>0</v>
      </c>
      <c r="C762" s="475">
        <v>0</v>
      </c>
      <c r="D762" s="475">
        <v>0</v>
      </c>
      <c r="E762" s="475">
        <v>0</v>
      </c>
    </row>
    <row r="763" spans="1:5" x14ac:dyDescent="0.25">
      <c r="A763" s="432">
        <v>757</v>
      </c>
      <c r="B763" s="475">
        <v>0</v>
      </c>
      <c r="C763" s="475">
        <v>0</v>
      </c>
      <c r="D763" s="475">
        <v>0</v>
      </c>
      <c r="E763" s="475">
        <v>0</v>
      </c>
    </row>
    <row r="764" spans="1:5" x14ac:dyDescent="0.25">
      <c r="A764" s="432">
        <v>758</v>
      </c>
      <c r="B764" s="475">
        <v>0</v>
      </c>
      <c r="C764" s="475">
        <v>0</v>
      </c>
      <c r="D764" s="475">
        <v>0</v>
      </c>
      <c r="E764" s="475">
        <v>0</v>
      </c>
    </row>
    <row r="765" spans="1:5" x14ac:dyDescent="0.25">
      <c r="A765" s="432">
        <v>759</v>
      </c>
      <c r="B765" s="475">
        <v>0</v>
      </c>
      <c r="C765" s="475">
        <v>0</v>
      </c>
      <c r="D765" s="475">
        <v>0</v>
      </c>
      <c r="E765" s="475">
        <v>0</v>
      </c>
    </row>
    <row r="766" spans="1:5" x14ac:dyDescent="0.25">
      <c r="A766" s="432">
        <v>760</v>
      </c>
      <c r="B766" s="475">
        <v>0</v>
      </c>
      <c r="C766" s="475">
        <v>0</v>
      </c>
      <c r="D766" s="475">
        <v>0</v>
      </c>
      <c r="E766" s="475">
        <v>0</v>
      </c>
    </row>
    <row r="767" spans="1:5" x14ac:dyDescent="0.25">
      <c r="A767" s="432">
        <v>761</v>
      </c>
      <c r="B767" s="475">
        <v>0</v>
      </c>
      <c r="C767" s="475">
        <v>0</v>
      </c>
      <c r="D767" s="475">
        <v>0</v>
      </c>
      <c r="E767" s="475">
        <v>0</v>
      </c>
    </row>
    <row r="768" spans="1:5" x14ac:dyDescent="0.25">
      <c r="A768" s="432">
        <v>762</v>
      </c>
      <c r="B768" s="475">
        <v>0</v>
      </c>
      <c r="C768" s="475">
        <v>0</v>
      </c>
      <c r="D768" s="475">
        <v>0</v>
      </c>
      <c r="E768" s="475">
        <v>0</v>
      </c>
    </row>
    <row r="769" spans="1:5" x14ac:dyDescent="0.25">
      <c r="A769" s="432">
        <v>763</v>
      </c>
      <c r="B769" s="475">
        <v>0</v>
      </c>
      <c r="C769" s="475">
        <v>0</v>
      </c>
      <c r="D769" s="475">
        <v>0</v>
      </c>
      <c r="E769" s="475">
        <v>0</v>
      </c>
    </row>
    <row r="770" spans="1:5" x14ac:dyDescent="0.25">
      <c r="A770" s="432">
        <v>764</v>
      </c>
      <c r="B770" s="475">
        <v>0</v>
      </c>
      <c r="C770" s="475">
        <v>0</v>
      </c>
      <c r="D770" s="475">
        <v>0</v>
      </c>
      <c r="E770" s="475">
        <v>0</v>
      </c>
    </row>
    <row r="771" spans="1:5" x14ac:dyDescent="0.25">
      <c r="A771" s="432">
        <v>765</v>
      </c>
      <c r="B771" s="475">
        <v>0</v>
      </c>
      <c r="C771" s="475">
        <v>0</v>
      </c>
      <c r="D771" s="475">
        <v>0</v>
      </c>
      <c r="E771" s="475">
        <v>0</v>
      </c>
    </row>
    <row r="772" spans="1:5" x14ac:dyDescent="0.25">
      <c r="A772" s="432">
        <v>766</v>
      </c>
      <c r="B772" s="475">
        <v>0</v>
      </c>
      <c r="C772" s="475">
        <v>0</v>
      </c>
      <c r="D772" s="475">
        <v>0</v>
      </c>
      <c r="E772" s="475">
        <v>0</v>
      </c>
    </row>
    <row r="773" spans="1:5" x14ac:dyDescent="0.25">
      <c r="A773" s="432">
        <v>767</v>
      </c>
      <c r="B773" s="475">
        <v>0</v>
      </c>
      <c r="C773" s="475">
        <v>0</v>
      </c>
      <c r="D773" s="475">
        <v>0</v>
      </c>
      <c r="E773" s="475">
        <v>0</v>
      </c>
    </row>
    <row r="774" spans="1:5" x14ac:dyDescent="0.25">
      <c r="A774" s="432">
        <v>768</v>
      </c>
      <c r="B774" s="475">
        <v>0</v>
      </c>
      <c r="C774" s="475">
        <v>0</v>
      </c>
      <c r="D774" s="475">
        <v>0</v>
      </c>
      <c r="E774" s="475">
        <v>0</v>
      </c>
    </row>
    <row r="775" spans="1:5" x14ac:dyDescent="0.25">
      <c r="A775" s="432">
        <v>769</v>
      </c>
      <c r="B775" s="475">
        <v>0</v>
      </c>
      <c r="C775" s="475">
        <v>0</v>
      </c>
      <c r="D775" s="475">
        <v>0</v>
      </c>
      <c r="E775" s="475">
        <v>0</v>
      </c>
    </row>
    <row r="776" spans="1:5" x14ac:dyDescent="0.25">
      <c r="A776" s="432">
        <v>770</v>
      </c>
      <c r="B776" s="475">
        <v>0</v>
      </c>
      <c r="C776" s="475">
        <v>0</v>
      </c>
      <c r="D776" s="475">
        <v>0</v>
      </c>
      <c r="E776" s="475">
        <v>0</v>
      </c>
    </row>
    <row r="777" spans="1:5" x14ac:dyDescent="0.25">
      <c r="A777" s="432">
        <v>771</v>
      </c>
      <c r="B777" s="475">
        <v>0</v>
      </c>
      <c r="C777" s="475">
        <v>0</v>
      </c>
      <c r="D777" s="475">
        <v>0</v>
      </c>
      <c r="E777" s="475">
        <v>0</v>
      </c>
    </row>
    <row r="778" spans="1:5" x14ac:dyDescent="0.25">
      <c r="A778" s="432">
        <v>772</v>
      </c>
      <c r="B778" s="475">
        <v>0</v>
      </c>
      <c r="C778" s="475">
        <v>0</v>
      </c>
      <c r="D778" s="475">
        <v>0</v>
      </c>
      <c r="E778" s="475">
        <v>0</v>
      </c>
    </row>
    <row r="779" spans="1:5" x14ac:dyDescent="0.25">
      <c r="A779" s="432">
        <v>773</v>
      </c>
      <c r="B779" s="475">
        <v>0</v>
      </c>
      <c r="C779" s="475">
        <v>0</v>
      </c>
      <c r="D779" s="475">
        <v>0</v>
      </c>
      <c r="E779" s="475">
        <v>0</v>
      </c>
    </row>
    <row r="780" spans="1:5" x14ac:dyDescent="0.25">
      <c r="A780" s="432">
        <v>774</v>
      </c>
      <c r="B780" s="475">
        <v>0</v>
      </c>
      <c r="C780" s="475">
        <v>0</v>
      </c>
      <c r="D780" s="475">
        <v>0</v>
      </c>
      <c r="E780" s="475">
        <v>0</v>
      </c>
    </row>
    <row r="781" spans="1:5" x14ac:dyDescent="0.25">
      <c r="A781" s="432">
        <v>775</v>
      </c>
      <c r="B781" s="475">
        <v>0</v>
      </c>
      <c r="C781" s="475">
        <v>0</v>
      </c>
      <c r="D781" s="475">
        <v>0</v>
      </c>
      <c r="E781" s="475">
        <v>0</v>
      </c>
    </row>
    <row r="782" spans="1:5" x14ac:dyDescent="0.25">
      <c r="A782" s="432">
        <v>776</v>
      </c>
      <c r="B782" s="475">
        <v>0</v>
      </c>
      <c r="C782" s="475">
        <v>0</v>
      </c>
      <c r="D782" s="475">
        <v>0</v>
      </c>
      <c r="E782" s="475">
        <v>0</v>
      </c>
    </row>
    <row r="783" spans="1:5" x14ac:dyDescent="0.25">
      <c r="A783" s="432">
        <v>777</v>
      </c>
      <c r="B783" s="475">
        <v>0</v>
      </c>
      <c r="C783" s="475">
        <v>0</v>
      </c>
      <c r="D783" s="475">
        <v>0</v>
      </c>
      <c r="E783" s="475">
        <v>0</v>
      </c>
    </row>
    <row r="784" spans="1:5" x14ac:dyDescent="0.25">
      <c r="A784" s="432">
        <v>778</v>
      </c>
      <c r="B784" s="475">
        <v>0</v>
      </c>
      <c r="C784" s="475">
        <v>0</v>
      </c>
      <c r="D784" s="475">
        <v>0</v>
      </c>
      <c r="E784" s="475">
        <v>0</v>
      </c>
    </row>
    <row r="785" spans="1:5" x14ac:dyDescent="0.25">
      <c r="A785" s="432">
        <v>779</v>
      </c>
      <c r="B785" s="475">
        <v>0</v>
      </c>
      <c r="C785" s="475">
        <v>0</v>
      </c>
      <c r="D785" s="475">
        <v>0</v>
      </c>
      <c r="E785" s="475">
        <v>0</v>
      </c>
    </row>
    <row r="786" spans="1:5" x14ac:dyDescent="0.25">
      <c r="A786" s="432">
        <v>780</v>
      </c>
      <c r="B786" s="475">
        <v>0</v>
      </c>
      <c r="C786" s="475">
        <v>0</v>
      </c>
      <c r="D786" s="475">
        <v>0</v>
      </c>
      <c r="E786" s="475">
        <v>0</v>
      </c>
    </row>
    <row r="787" spans="1:5" x14ac:dyDescent="0.25">
      <c r="A787" s="432">
        <v>781</v>
      </c>
      <c r="B787" s="475">
        <v>0</v>
      </c>
      <c r="C787" s="475">
        <v>0</v>
      </c>
      <c r="D787" s="475">
        <v>0</v>
      </c>
      <c r="E787" s="475">
        <v>0</v>
      </c>
    </row>
    <row r="788" spans="1:5" x14ac:dyDescent="0.25">
      <c r="A788" s="432">
        <v>782</v>
      </c>
      <c r="B788" s="475">
        <v>0</v>
      </c>
      <c r="C788" s="475">
        <v>0</v>
      </c>
      <c r="D788" s="475">
        <v>0</v>
      </c>
      <c r="E788" s="475">
        <v>0</v>
      </c>
    </row>
    <row r="789" spans="1:5" x14ac:dyDescent="0.25">
      <c r="A789" s="432">
        <v>783</v>
      </c>
      <c r="B789" s="475">
        <v>0</v>
      </c>
      <c r="C789" s="475">
        <v>0</v>
      </c>
      <c r="D789" s="475">
        <v>0</v>
      </c>
      <c r="E789" s="475">
        <v>0</v>
      </c>
    </row>
    <row r="790" spans="1:5" x14ac:dyDescent="0.25">
      <c r="A790" s="432">
        <v>784</v>
      </c>
      <c r="B790" s="475">
        <v>0</v>
      </c>
      <c r="C790" s="475">
        <v>0</v>
      </c>
      <c r="D790" s="475">
        <v>0</v>
      </c>
      <c r="E790" s="475">
        <v>0</v>
      </c>
    </row>
    <row r="791" spans="1:5" x14ac:dyDescent="0.25">
      <c r="A791" s="432">
        <v>785</v>
      </c>
      <c r="B791" s="475">
        <v>0</v>
      </c>
      <c r="C791" s="475">
        <v>0</v>
      </c>
      <c r="D791" s="475">
        <v>0</v>
      </c>
      <c r="E791" s="475">
        <v>0</v>
      </c>
    </row>
    <row r="792" spans="1:5" x14ac:dyDescent="0.25">
      <c r="A792" s="432">
        <v>786</v>
      </c>
      <c r="B792" s="475">
        <v>0</v>
      </c>
      <c r="C792" s="475">
        <v>0</v>
      </c>
      <c r="D792" s="475">
        <v>0</v>
      </c>
      <c r="E792" s="475">
        <v>0</v>
      </c>
    </row>
    <row r="793" spans="1:5" x14ac:dyDescent="0.25">
      <c r="A793" s="432">
        <v>787</v>
      </c>
      <c r="B793" s="475">
        <v>0</v>
      </c>
      <c r="C793" s="475">
        <v>0</v>
      </c>
      <c r="D793" s="475">
        <v>0</v>
      </c>
      <c r="E793" s="475">
        <v>0</v>
      </c>
    </row>
    <row r="794" spans="1:5" x14ac:dyDescent="0.25">
      <c r="A794" s="432">
        <v>788</v>
      </c>
      <c r="B794" s="475">
        <v>0</v>
      </c>
      <c r="C794" s="475">
        <v>0</v>
      </c>
      <c r="D794" s="475">
        <v>0</v>
      </c>
      <c r="E794" s="475">
        <v>0</v>
      </c>
    </row>
    <row r="795" spans="1:5" x14ac:dyDescent="0.25">
      <c r="A795" s="432">
        <v>789</v>
      </c>
      <c r="B795" s="475">
        <v>0</v>
      </c>
      <c r="C795" s="475">
        <v>0</v>
      </c>
      <c r="D795" s="475">
        <v>0</v>
      </c>
      <c r="E795" s="475">
        <v>0</v>
      </c>
    </row>
    <row r="796" spans="1:5" x14ac:dyDescent="0.25">
      <c r="A796" s="432">
        <v>790</v>
      </c>
      <c r="B796" s="475">
        <v>0</v>
      </c>
      <c r="C796" s="475">
        <v>0</v>
      </c>
      <c r="D796" s="475">
        <v>0</v>
      </c>
      <c r="E796" s="475">
        <v>0</v>
      </c>
    </row>
    <row r="797" spans="1:5" x14ac:dyDescent="0.25">
      <c r="A797" s="432">
        <v>791</v>
      </c>
      <c r="B797" s="475">
        <v>0</v>
      </c>
      <c r="C797" s="475">
        <v>0</v>
      </c>
      <c r="D797" s="475">
        <v>0</v>
      </c>
      <c r="E797" s="475">
        <v>0</v>
      </c>
    </row>
    <row r="798" spans="1:5" x14ac:dyDescent="0.25">
      <c r="A798" s="432">
        <v>792</v>
      </c>
      <c r="B798" s="475">
        <v>0</v>
      </c>
      <c r="C798" s="475">
        <v>0</v>
      </c>
      <c r="D798" s="475">
        <v>0</v>
      </c>
      <c r="E798" s="475">
        <v>0</v>
      </c>
    </row>
    <row r="799" spans="1:5" x14ac:dyDescent="0.25">
      <c r="A799" s="432">
        <v>793</v>
      </c>
      <c r="B799" s="475">
        <v>0</v>
      </c>
      <c r="C799" s="475">
        <v>0</v>
      </c>
      <c r="D799" s="475">
        <v>0</v>
      </c>
      <c r="E799" s="475">
        <v>0</v>
      </c>
    </row>
    <row r="800" spans="1:5" x14ac:dyDescent="0.25">
      <c r="A800" s="432">
        <v>794</v>
      </c>
      <c r="B800" s="475">
        <v>0</v>
      </c>
      <c r="C800" s="475">
        <v>0</v>
      </c>
      <c r="D800" s="475">
        <v>0</v>
      </c>
      <c r="E800" s="475">
        <v>0</v>
      </c>
    </row>
    <row r="801" spans="1:5" x14ac:dyDescent="0.25">
      <c r="A801" s="432">
        <v>795</v>
      </c>
      <c r="B801" s="475">
        <v>0</v>
      </c>
      <c r="C801" s="475">
        <v>0</v>
      </c>
      <c r="D801" s="475">
        <v>0</v>
      </c>
      <c r="E801" s="475">
        <v>0</v>
      </c>
    </row>
    <row r="802" spans="1:5" x14ac:dyDescent="0.25">
      <c r="A802" s="432">
        <v>796</v>
      </c>
      <c r="B802" s="475">
        <v>0</v>
      </c>
      <c r="C802" s="475">
        <v>0</v>
      </c>
      <c r="D802" s="475">
        <v>0</v>
      </c>
      <c r="E802" s="475">
        <v>0</v>
      </c>
    </row>
    <row r="803" spans="1:5" x14ac:dyDescent="0.25">
      <c r="A803" s="432">
        <v>797</v>
      </c>
      <c r="B803" s="475">
        <v>0</v>
      </c>
      <c r="C803" s="475">
        <v>0</v>
      </c>
      <c r="D803" s="475">
        <v>0</v>
      </c>
      <c r="E803" s="475">
        <v>0</v>
      </c>
    </row>
    <row r="804" spans="1:5" x14ac:dyDescent="0.25">
      <c r="A804" s="432">
        <v>798</v>
      </c>
      <c r="B804" s="475">
        <v>0</v>
      </c>
      <c r="C804" s="475">
        <v>0</v>
      </c>
      <c r="D804" s="475">
        <v>0</v>
      </c>
      <c r="E804" s="475">
        <v>0</v>
      </c>
    </row>
    <row r="805" spans="1:5" x14ac:dyDescent="0.25">
      <c r="A805" s="432">
        <v>799</v>
      </c>
      <c r="B805" s="475">
        <v>0</v>
      </c>
      <c r="C805" s="475">
        <v>0</v>
      </c>
      <c r="D805" s="475">
        <v>0</v>
      </c>
      <c r="E805" s="475">
        <v>0</v>
      </c>
    </row>
    <row r="806" spans="1:5" x14ac:dyDescent="0.25">
      <c r="A806" s="432">
        <v>800</v>
      </c>
      <c r="B806" s="475">
        <v>0</v>
      </c>
      <c r="C806" s="475">
        <v>0</v>
      </c>
      <c r="D806" s="475">
        <v>0</v>
      </c>
      <c r="E806" s="475">
        <v>0</v>
      </c>
    </row>
    <row r="807" spans="1:5" x14ac:dyDescent="0.25">
      <c r="A807" s="432">
        <v>801</v>
      </c>
      <c r="B807" s="475">
        <v>0</v>
      </c>
      <c r="C807" s="475">
        <v>0</v>
      </c>
      <c r="D807" s="475">
        <v>0</v>
      </c>
      <c r="E807" s="475">
        <v>0</v>
      </c>
    </row>
    <row r="808" spans="1:5" x14ac:dyDescent="0.25">
      <c r="A808" s="432">
        <v>802</v>
      </c>
      <c r="B808" s="475">
        <v>0</v>
      </c>
      <c r="C808" s="475">
        <v>0</v>
      </c>
      <c r="D808" s="475">
        <v>0</v>
      </c>
      <c r="E808" s="475">
        <v>0</v>
      </c>
    </row>
    <row r="809" spans="1:5" x14ac:dyDescent="0.25">
      <c r="A809" s="432">
        <v>803</v>
      </c>
      <c r="B809" s="475">
        <v>0</v>
      </c>
      <c r="C809" s="475">
        <v>0</v>
      </c>
      <c r="D809" s="475">
        <v>0</v>
      </c>
      <c r="E809" s="475">
        <v>0</v>
      </c>
    </row>
    <row r="810" spans="1:5" x14ac:dyDescent="0.25">
      <c r="A810" s="432">
        <v>804</v>
      </c>
      <c r="B810" s="475">
        <v>0</v>
      </c>
      <c r="C810" s="475">
        <v>0</v>
      </c>
      <c r="D810" s="475">
        <v>0</v>
      </c>
      <c r="E810" s="475">
        <v>0</v>
      </c>
    </row>
    <row r="811" spans="1:5" x14ac:dyDescent="0.25">
      <c r="A811" s="432">
        <v>805</v>
      </c>
      <c r="B811" s="475">
        <v>0</v>
      </c>
      <c r="C811" s="475">
        <v>0</v>
      </c>
      <c r="D811" s="475">
        <v>0</v>
      </c>
      <c r="E811" s="475">
        <v>0</v>
      </c>
    </row>
    <row r="812" spans="1:5" x14ac:dyDescent="0.25">
      <c r="A812" s="432">
        <v>806</v>
      </c>
      <c r="B812" s="475">
        <v>0</v>
      </c>
      <c r="C812" s="475">
        <v>0</v>
      </c>
      <c r="D812" s="475">
        <v>0</v>
      </c>
      <c r="E812" s="475">
        <v>0</v>
      </c>
    </row>
    <row r="813" spans="1:5" x14ac:dyDescent="0.25">
      <c r="A813" s="432">
        <v>807</v>
      </c>
      <c r="B813" s="475">
        <v>0</v>
      </c>
      <c r="C813" s="475">
        <v>0</v>
      </c>
      <c r="D813" s="475">
        <v>0</v>
      </c>
      <c r="E813" s="475">
        <v>0</v>
      </c>
    </row>
    <row r="814" spans="1:5" x14ac:dyDescent="0.25">
      <c r="A814" s="432">
        <v>808</v>
      </c>
      <c r="B814" s="475">
        <v>0</v>
      </c>
      <c r="C814" s="475">
        <v>0</v>
      </c>
      <c r="D814" s="475">
        <v>0</v>
      </c>
      <c r="E814" s="475">
        <v>0</v>
      </c>
    </row>
    <row r="815" spans="1:5" x14ac:dyDescent="0.25">
      <c r="A815" s="432">
        <v>809</v>
      </c>
      <c r="B815" s="475">
        <v>0</v>
      </c>
      <c r="C815" s="475">
        <v>0</v>
      </c>
      <c r="D815" s="475">
        <v>0</v>
      </c>
      <c r="E815" s="475">
        <v>0</v>
      </c>
    </row>
    <row r="816" spans="1:5" x14ac:dyDescent="0.25">
      <c r="A816" s="432">
        <v>810</v>
      </c>
      <c r="B816" s="475">
        <v>0</v>
      </c>
      <c r="C816" s="475">
        <v>0</v>
      </c>
      <c r="D816" s="475">
        <v>0</v>
      </c>
      <c r="E816" s="475">
        <v>0</v>
      </c>
    </row>
    <row r="817" spans="1:5" x14ac:dyDescent="0.25">
      <c r="A817" s="432">
        <v>811</v>
      </c>
      <c r="B817" s="475">
        <v>0</v>
      </c>
      <c r="C817" s="475">
        <v>0</v>
      </c>
      <c r="D817" s="475">
        <v>0</v>
      </c>
      <c r="E817" s="475">
        <v>0</v>
      </c>
    </row>
    <row r="818" spans="1:5" x14ac:dyDescent="0.25">
      <c r="A818" s="432">
        <v>812</v>
      </c>
      <c r="B818" s="475">
        <v>0</v>
      </c>
      <c r="C818" s="475">
        <v>0</v>
      </c>
      <c r="D818" s="475">
        <v>0</v>
      </c>
      <c r="E818" s="475">
        <v>0</v>
      </c>
    </row>
    <row r="819" spans="1:5" x14ac:dyDescent="0.25">
      <c r="A819" s="432">
        <v>813</v>
      </c>
      <c r="B819" s="475">
        <v>0</v>
      </c>
      <c r="C819" s="475">
        <v>0</v>
      </c>
      <c r="D819" s="475">
        <v>0</v>
      </c>
      <c r="E819" s="475">
        <v>0</v>
      </c>
    </row>
    <row r="820" spans="1:5" x14ac:dyDescent="0.25">
      <c r="A820" s="432">
        <v>814</v>
      </c>
      <c r="B820" s="475">
        <v>0</v>
      </c>
      <c r="C820" s="475">
        <v>0</v>
      </c>
      <c r="D820" s="475">
        <v>0</v>
      </c>
      <c r="E820" s="475">
        <v>0</v>
      </c>
    </row>
    <row r="821" spans="1:5" x14ac:dyDescent="0.25">
      <c r="A821" s="432">
        <v>815</v>
      </c>
      <c r="B821" s="475">
        <v>0</v>
      </c>
      <c r="C821" s="475">
        <v>0</v>
      </c>
      <c r="D821" s="475">
        <v>0</v>
      </c>
      <c r="E821" s="475">
        <v>0</v>
      </c>
    </row>
    <row r="822" spans="1:5" x14ac:dyDescent="0.25">
      <c r="A822" s="432">
        <v>816</v>
      </c>
      <c r="B822" s="475">
        <v>0</v>
      </c>
      <c r="C822" s="475">
        <v>0</v>
      </c>
      <c r="D822" s="475">
        <v>0</v>
      </c>
      <c r="E822" s="475">
        <v>0</v>
      </c>
    </row>
    <row r="823" spans="1:5" x14ac:dyDescent="0.25">
      <c r="A823" s="432">
        <v>817</v>
      </c>
      <c r="B823" s="475">
        <v>0</v>
      </c>
      <c r="C823" s="475">
        <v>0</v>
      </c>
      <c r="D823" s="475">
        <v>0</v>
      </c>
      <c r="E823" s="475">
        <v>0</v>
      </c>
    </row>
    <row r="824" spans="1:5" x14ac:dyDescent="0.25">
      <c r="A824" s="432">
        <v>818</v>
      </c>
      <c r="B824" s="475">
        <v>0</v>
      </c>
      <c r="C824" s="475">
        <v>0</v>
      </c>
      <c r="D824" s="475">
        <v>0</v>
      </c>
      <c r="E824" s="475">
        <v>0</v>
      </c>
    </row>
    <row r="825" spans="1:5" x14ac:dyDescent="0.25">
      <c r="A825" s="432">
        <v>819</v>
      </c>
      <c r="B825" s="475">
        <v>0</v>
      </c>
      <c r="C825" s="475">
        <v>0</v>
      </c>
      <c r="D825" s="475">
        <v>0</v>
      </c>
      <c r="E825" s="475">
        <v>0</v>
      </c>
    </row>
    <row r="826" spans="1:5" x14ac:dyDescent="0.25">
      <c r="A826" s="432">
        <v>820</v>
      </c>
      <c r="B826" s="475">
        <v>0</v>
      </c>
      <c r="C826" s="475">
        <v>0</v>
      </c>
      <c r="D826" s="475">
        <v>0</v>
      </c>
      <c r="E826" s="475">
        <v>0</v>
      </c>
    </row>
    <row r="827" spans="1:5" x14ac:dyDescent="0.25">
      <c r="A827" s="432">
        <v>821</v>
      </c>
      <c r="B827" s="475">
        <v>0</v>
      </c>
      <c r="C827" s="475">
        <v>0</v>
      </c>
      <c r="D827" s="475">
        <v>0</v>
      </c>
      <c r="E827" s="475">
        <v>0</v>
      </c>
    </row>
    <row r="828" spans="1:5" x14ac:dyDescent="0.25">
      <c r="A828" s="432">
        <v>822</v>
      </c>
      <c r="B828" s="475">
        <v>0</v>
      </c>
      <c r="C828" s="475">
        <v>0</v>
      </c>
      <c r="D828" s="475">
        <v>0</v>
      </c>
      <c r="E828" s="475">
        <v>0</v>
      </c>
    </row>
    <row r="829" spans="1:5" x14ac:dyDescent="0.25">
      <c r="A829" s="432">
        <v>823</v>
      </c>
      <c r="B829" s="475">
        <v>0</v>
      </c>
      <c r="C829" s="475">
        <v>0</v>
      </c>
      <c r="D829" s="475">
        <v>0</v>
      </c>
      <c r="E829" s="475">
        <v>0</v>
      </c>
    </row>
    <row r="830" spans="1:5" x14ac:dyDescent="0.25">
      <c r="A830" s="432">
        <v>824</v>
      </c>
      <c r="B830" s="475">
        <v>0</v>
      </c>
      <c r="C830" s="475">
        <v>0</v>
      </c>
      <c r="D830" s="475">
        <v>0</v>
      </c>
      <c r="E830" s="475">
        <v>0</v>
      </c>
    </row>
    <row r="831" spans="1:5" x14ac:dyDescent="0.25">
      <c r="A831" s="432">
        <v>825</v>
      </c>
      <c r="B831" s="475">
        <v>0</v>
      </c>
      <c r="C831" s="475">
        <v>0</v>
      </c>
      <c r="D831" s="475">
        <v>0</v>
      </c>
      <c r="E831" s="475">
        <v>0</v>
      </c>
    </row>
    <row r="832" spans="1:5" x14ac:dyDescent="0.25">
      <c r="A832" s="432">
        <v>826</v>
      </c>
      <c r="B832" s="475">
        <v>0</v>
      </c>
      <c r="C832" s="475">
        <v>0</v>
      </c>
      <c r="D832" s="475">
        <v>0</v>
      </c>
      <c r="E832" s="475">
        <v>0</v>
      </c>
    </row>
    <row r="833" spans="1:5" x14ac:dyDescent="0.25">
      <c r="A833" s="432">
        <v>827</v>
      </c>
      <c r="B833" s="475">
        <v>0</v>
      </c>
      <c r="C833" s="475">
        <v>0</v>
      </c>
      <c r="D833" s="475">
        <v>0</v>
      </c>
      <c r="E833" s="475">
        <v>0</v>
      </c>
    </row>
    <row r="834" spans="1:5" x14ac:dyDescent="0.25">
      <c r="A834" s="432">
        <v>828</v>
      </c>
      <c r="B834" s="475">
        <v>0</v>
      </c>
      <c r="C834" s="475">
        <v>0</v>
      </c>
      <c r="D834" s="475">
        <v>0</v>
      </c>
      <c r="E834" s="475">
        <v>0</v>
      </c>
    </row>
    <row r="835" spans="1:5" x14ac:dyDescent="0.25">
      <c r="A835" s="432">
        <v>829</v>
      </c>
      <c r="B835" s="475">
        <v>0</v>
      </c>
      <c r="C835" s="475">
        <v>0</v>
      </c>
      <c r="D835" s="475">
        <v>0</v>
      </c>
      <c r="E835" s="475">
        <v>0</v>
      </c>
    </row>
    <row r="836" spans="1:5" x14ac:dyDescent="0.25">
      <c r="A836" s="432">
        <v>830</v>
      </c>
      <c r="B836" s="475">
        <v>0</v>
      </c>
      <c r="C836" s="475">
        <v>0</v>
      </c>
      <c r="D836" s="475">
        <v>0</v>
      </c>
      <c r="E836" s="475">
        <v>0</v>
      </c>
    </row>
    <row r="837" spans="1:5" x14ac:dyDescent="0.25">
      <c r="A837" s="432">
        <v>831</v>
      </c>
      <c r="B837" s="475">
        <v>0</v>
      </c>
      <c r="C837" s="475">
        <v>0</v>
      </c>
      <c r="D837" s="475">
        <v>0</v>
      </c>
      <c r="E837" s="475">
        <v>0</v>
      </c>
    </row>
    <row r="838" spans="1:5" x14ac:dyDescent="0.25">
      <c r="A838" s="432">
        <v>832</v>
      </c>
      <c r="B838" s="475">
        <v>0</v>
      </c>
      <c r="C838" s="475">
        <v>0</v>
      </c>
      <c r="D838" s="475">
        <v>0</v>
      </c>
      <c r="E838" s="475">
        <v>0</v>
      </c>
    </row>
    <row r="839" spans="1:5" x14ac:dyDescent="0.25">
      <c r="A839" s="432">
        <v>833</v>
      </c>
      <c r="B839" s="475">
        <v>0</v>
      </c>
      <c r="C839" s="475">
        <v>0</v>
      </c>
      <c r="D839" s="475">
        <v>0</v>
      </c>
      <c r="E839" s="475">
        <v>0</v>
      </c>
    </row>
    <row r="840" spans="1:5" x14ac:dyDescent="0.25">
      <c r="A840" s="432">
        <v>834</v>
      </c>
      <c r="B840" s="475">
        <v>0</v>
      </c>
      <c r="C840" s="475">
        <v>0</v>
      </c>
      <c r="D840" s="475">
        <v>0</v>
      </c>
      <c r="E840" s="475">
        <v>0</v>
      </c>
    </row>
    <row r="841" spans="1:5" x14ac:dyDescent="0.25">
      <c r="A841" s="432">
        <v>835</v>
      </c>
      <c r="B841" s="475">
        <v>0</v>
      </c>
      <c r="C841" s="475">
        <v>0</v>
      </c>
      <c r="D841" s="475">
        <v>0</v>
      </c>
      <c r="E841" s="475">
        <v>0</v>
      </c>
    </row>
    <row r="842" spans="1:5" x14ac:dyDescent="0.25">
      <c r="A842" s="432">
        <v>836</v>
      </c>
      <c r="B842" s="475">
        <v>0</v>
      </c>
      <c r="C842" s="475">
        <v>0</v>
      </c>
      <c r="D842" s="475">
        <v>0</v>
      </c>
      <c r="E842" s="475">
        <v>0</v>
      </c>
    </row>
    <row r="843" spans="1:5" x14ac:dyDescent="0.25">
      <c r="A843" s="432">
        <v>837</v>
      </c>
      <c r="B843" s="475">
        <v>0</v>
      </c>
      <c r="C843" s="475">
        <v>0</v>
      </c>
      <c r="D843" s="475">
        <v>0</v>
      </c>
      <c r="E843" s="475">
        <v>0</v>
      </c>
    </row>
    <row r="844" spans="1:5" x14ac:dyDescent="0.25">
      <c r="A844" s="432">
        <v>838</v>
      </c>
      <c r="B844" s="475">
        <v>0</v>
      </c>
      <c r="C844" s="475">
        <v>0</v>
      </c>
      <c r="D844" s="475">
        <v>0</v>
      </c>
      <c r="E844" s="475">
        <v>0</v>
      </c>
    </row>
    <row r="845" spans="1:5" x14ac:dyDescent="0.25">
      <c r="A845" s="432">
        <v>839</v>
      </c>
      <c r="B845" s="475">
        <v>0</v>
      </c>
      <c r="C845" s="475">
        <v>0</v>
      </c>
      <c r="D845" s="475">
        <v>0</v>
      </c>
      <c r="E845" s="475">
        <v>0</v>
      </c>
    </row>
    <row r="846" spans="1:5" x14ac:dyDescent="0.25">
      <c r="A846" s="432">
        <v>840</v>
      </c>
      <c r="B846" s="475">
        <v>0</v>
      </c>
      <c r="C846" s="475">
        <v>0</v>
      </c>
      <c r="D846" s="475">
        <v>0</v>
      </c>
      <c r="E846" s="475">
        <v>0</v>
      </c>
    </row>
    <row r="847" spans="1:5" x14ac:dyDescent="0.25">
      <c r="A847" s="432">
        <v>841</v>
      </c>
      <c r="B847" s="475">
        <v>0</v>
      </c>
      <c r="C847" s="475">
        <v>0</v>
      </c>
      <c r="D847" s="475">
        <v>0</v>
      </c>
      <c r="E847" s="475">
        <v>0</v>
      </c>
    </row>
    <row r="848" spans="1:5" x14ac:dyDescent="0.25">
      <c r="A848" s="432">
        <v>842</v>
      </c>
      <c r="B848" s="475">
        <v>0</v>
      </c>
      <c r="C848" s="475">
        <v>0</v>
      </c>
      <c r="D848" s="475">
        <v>0</v>
      </c>
      <c r="E848" s="475">
        <v>0</v>
      </c>
    </row>
    <row r="849" spans="1:5" x14ac:dyDescent="0.25">
      <c r="A849" s="432">
        <v>843</v>
      </c>
      <c r="B849" s="475">
        <v>0</v>
      </c>
      <c r="C849" s="475">
        <v>0</v>
      </c>
      <c r="D849" s="475">
        <v>0</v>
      </c>
      <c r="E849" s="475">
        <v>0</v>
      </c>
    </row>
    <row r="850" spans="1:5" x14ac:dyDescent="0.25">
      <c r="A850" s="432">
        <v>844</v>
      </c>
      <c r="B850" s="475">
        <v>0</v>
      </c>
      <c r="C850" s="475">
        <v>0</v>
      </c>
      <c r="D850" s="475">
        <v>0</v>
      </c>
      <c r="E850" s="475">
        <v>0</v>
      </c>
    </row>
    <row r="851" spans="1:5" x14ac:dyDescent="0.25">
      <c r="A851" s="432">
        <v>845</v>
      </c>
      <c r="B851" s="475">
        <v>0</v>
      </c>
      <c r="C851" s="475">
        <v>0</v>
      </c>
      <c r="D851" s="475">
        <v>0</v>
      </c>
      <c r="E851" s="475">
        <v>0</v>
      </c>
    </row>
    <row r="852" spans="1:5" x14ac:dyDescent="0.25">
      <c r="A852" s="432">
        <v>846</v>
      </c>
      <c r="B852" s="475">
        <v>0</v>
      </c>
      <c r="C852" s="475">
        <v>0</v>
      </c>
      <c r="D852" s="475">
        <v>0</v>
      </c>
      <c r="E852" s="475">
        <v>0</v>
      </c>
    </row>
    <row r="853" spans="1:5" x14ac:dyDescent="0.25">
      <c r="A853" s="432">
        <v>847</v>
      </c>
      <c r="B853" s="475">
        <v>0</v>
      </c>
      <c r="C853" s="475">
        <v>0</v>
      </c>
      <c r="D853" s="475">
        <v>0</v>
      </c>
      <c r="E853" s="475">
        <v>0</v>
      </c>
    </row>
    <row r="854" spans="1:5" x14ac:dyDescent="0.25">
      <c r="A854" s="432">
        <v>848</v>
      </c>
      <c r="B854" s="475">
        <v>0</v>
      </c>
      <c r="C854" s="475">
        <v>0</v>
      </c>
      <c r="D854" s="475">
        <v>0</v>
      </c>
      <c r="E854" s="475">
        <v>0</v>
      </c>
    </row>
    <row r="855" spans="1:5" x14ac:dyDescent="0.25">
      <c r="A855" s="432">
        <v>849</v>
      </c>
      <c r="B855" s="475">
        <v>0</v>
      </c>
      <c r="C855" s="475">
        <v>0</v>
      </c>
      <c r="D855" s="475">
        <v>0</v>
      </c>
      <c r="E855" s="475">
        <v>0</v>
      </c>
    </row>
    <row r="856" spans="1:5" x14ac:dyDescent="0.25">
      <c r="A856" s="432">
        <v>850</v>
      </c>
      <c r="B856" s="475">
        <v>0</v>
      </c>
      <c r="C856" s="475">
        <v>0</v>
      </c>
      <c r="D856" s="475">
        <v>0</v>
      </c>
      <c r="E856" s="475">
        <v>0</v>
      </c>
    </row>
    <row r="857" spans="1:5" x14ac:dyDescent="0.25">
      <c r="A857" s="432">
        <v>851</v>
      </c>
      <c r="B857" s="475">
        <v>0</v>
      </c>
      <c r="C857" s="475">
        <v>0</v>
      </c>
      <c r="D857" s="475">
        <v>0</v>
      </c>
      <c r="E857" s="475">
        <v>0</v>
      </c>
    </row>
    <row r="858" spans="1:5" x14ac:dyDescent="0.25">
      <c r="A858" s="432">
        <v>852</v>
      </c>
      <c r="B858" s="475">
        <v>0</v>
      </c>
      <c r="C858" s="475">
        <v>0</v>
      </c>
      <c r="D858" s="475">
        <v>0</v>
      </c>
      <c r="E858" s="475">
        <v>0</v>
      </c>
    </row>
    <row r="859" spans="1:5" x14ac:dyDescent="0.25">
      <c r="A859" s="432">
        <v>853</v>
      </c>
      <c r="B859" s="475">
        <v>0</v>
      </c>
      <c r="C859" s="475">
        <v>0</v>
      </c>
      <c r="D859" s="475">
        <v>0</v>
      </c>
      <c r="E859" s="475">
        <v>0</v>
      </c>
    </row>
    <row r="860" spans="1:5" x14ac:dyDescent="0.25">
      <c r="A860" s="432">
        <v>854</v>
      </c>
      <c r="B860" s="475">
        <v>0</v>
      </c>
      <c r="C860" s="475">
        <v>0</v>
      </c>
      <c r="D860" s="475">
        <v>0</v>
      </c>
      <c r="E860" s="475">
        <v>0</v>
      </c>
    </row>
    <row r="861" spans="1:5" x14ac:dyDescent="0.25">
      <c r="A861" s="432">
        <v>855</v>
      </c>
      <c r="B861" s="475">
        <v>0</v>
      </c>
      <c r="C861" s="475">
        <v>0</v>
      </c>
      <c r="D861" s="475">
        <v>0</v>
      </c>
      <c r="E861" s="475">
        <v>0</v>
      </c>
    </row>
    <row r="862" spans="1:5" x14ac:dyDescent="0.25">
      <c r="A862" s="432">
        <v>856</v>
      </c>
      <c r="B862" s="475">
        <v>0</v>
      </c>
      <c r="C862" s="475">
        <v>0</v>
      </c>
      <c r="D862" s="475">
        <v>0</v>
      </c>
      <c r="E862" s="475">
        <v>0</v>
      </c>
    </row>
    <row r="863" spans="1:5" x14ac:dyDescent="0.25">
      <c r="A863" s="432">
        <v>857</v>
      </c>
      <c r="B863" s="475">
        <v>0</v>
      </c>
      <c r="C863" s="475">
        <v>0</v>
      </c>
      <c r="D863" s="475">
        <v>0</v>
      </c>
      <c r="E863" s="475">
        <v>0</v>
      </c>
    </row>
    <row r="864" spans="1:5" x14ac:dyDescent="0.25">
      <c r="A864" s="432">
        <v>858</v>
      </c>
      <c r="B864" s="475">
        <v>0</v>
      </c>
      <c r="C864" s="475">
        <v>0</v>
      </c>
      <c r="D864" s="475">
        <v>0</v>
      </c>
      <c r="E864" s="475">
        <v>0</v>
      </c>
    </row>
    <row r="865" spans="1:5" x14ac:dyDescent="0.25">
      <c r="A865" s="432">
        <v>859</v>
      </c>
      <c r="B865" s="475">
        <v>0</v>
      </c>
      <c r="C865" s="475">
        <v>0</v>
      </c>
      <c r="D865" s="475">
        <v>0</v>
      </c>
      <c r="E865" s="475">
        <v>0</v>
      </c>
    </row>
    <row r="866" spans="1:5" x14ac:dyDescent="0.25">
      <c r="A866" s="432">
        <v>860</v>
      </c>
      <c r="B866" s="475">
        <v>0</v>
      </c>
      <c r="C866" s="475">
        <v>0</v>
      </c>
      <c r="D866" s="475">
        <v>0</v>
      </c>
      <c r="E866" s="475">
        <v>0</v>
      </c>
    </row>
    <row r="867" spans="1:5" x14ac:dyDescent="0.25">
      <c r="A867" s="432">
        <v>861</v>
      </c>
      <c r="B867" s="475">
        <v>0</v>
      </c>
      <c r="C867" s="475">
        <v>0</v>
      </c>
      <c r="D867" s="475">
        <v>0</v>
      </c>
      <c r="E867" s="475">
        <v>0</v>
      </c>
    </row>
    <row r="868" spans="1:5" x14ac:dyDescent="0.25">
      <c r="A868" s="432">
        <v>862</v>
      </c>
      <c r="B868" s="475">
        <v>0</v>
      </c>
      <c r="C868" s="475">
        <v>0</v>
      </c>
      <c r="D868" s="475">
        <v>0</v>
      </c>
      <c r="E868" s="475">
        <v>0</v>
      </c>
    </row>
    <row r="869" spans="1:5" x14ac:dyDescent="0.25">
      <c r="A869" s="432">
        <v>863</v>
      </c>
      <c r="B869" s="475">
        <v>0</v>
      </c>
      <c r="C869" s="475">
        <v>0</v>
      </c>
      <c r="D869" s="475">
        <v>0</v>
      </c>
      <c r="E869" s="475">
        <v>0</v>
      </c>
    </row>
    <row r="870" spans="1:5" x14ac:dyDescent="0.25">
      <c r="A870" s="432">
        <v>864</v>
      </c>
      <c r="B870" s="475">
        <v>0</v>
      </c>
      <c r="C870" s="475">
        <v>0</v>
      </c>
      <c r="D870" s="475">
        <v>0</v>
      </c>
      <c r="E870" s="475">
        <v>0</v>
      </c>
    </row>
    <row r="871" spans="1:5" x14ac:dyDescent="0.25">
      <c r="A871" s="432">
        <v>865</v>
      </c>
      <c r="B871" s="475">
        <v>0</v>
      </c>
      <c r="C871" s="475">
        <v>0</v>
      </c>
      <c r="D871" s="475">
        <v>0</v>
      </c>
      <c r="E871" s="475">
        <v>0</v>
      </c>
    </row>
    <row r="872" spans="1:5" x14ac:dyDescent="0.25">
      <c r="A872" s="432">
        <v>866</v>
      </c>
      <c r="B872" s="475">
        <v>0</v>
      </c>
      <c r="C872" s="475">
        <v>0</v>
      </c>
      <c r="D872" s="475">
        <v>0</v>
      </c>
      <c r="E872" s="475">
        <v>0</v>
      </c>
    </row>
    <row r="873" spans="1:5" x14ac:dyDescent="0.25">
      <c r="A873" s="432">
        <v>867</v>
      </c>
      <c r="B873" s="475">
        <v>0</v>
      </c>
      <c r="C873" s="475">
        <v>0</v>
      </c>
      <c r="D873" s="475">
        <v>0</v>
      </c>
      <c r="E873" s="475">
        <v>0</v>
      </c>
    </row>
    <row r="874" spans="1:5" x14ac:dyDescent="0.25">
      <c r="A874" s="432">
        <v>868</v>
      </c>
      <c r="B874" s="475">
        <v>0</v>
      </c>
      <c r="C874" s="475">
        <v>0</v>
      </c>
      <c r="D874" s="475">
        <v>0</v>
      </c>
      <c r="E874" s="475">
        <v>0</v>
      </c>
    </row>
    <row r="875" spans="1:5" x14ac:dyDescent="0.25">
      <c r="A875" s="432">
        <v>869</v>
      </c>
      <c r="B875" s="475">
        <v>0</v>
      </c>
      <c r="C875" s="475">
        <v>0</v>
      </c>
      <c r="D875" s="475">
        <v>0</v>
      </c>
      <c r="E875" s="475">
        <v>0</v>
      </c>
    </row>
    <row r="876" spans="1:5" x14ac:dyDescent="0.25">
      <c r="A876" s="432">
        <v>870</v>
      </c>
      <c r="B876" s="475">
        <v>0</v>
      </c>
      <c r="C876" s="475">
        <v>0</v>
      </c>
      <c r="D876" s="475">
        <v>0</v>
      </c>
      <c r="E876" s="475">
        <v>0</v>
      </c>
    </row>
    <row r="877" spans="1:5" x14ac:dyDescent="0.25">
      <c r="A877" s="432">
        <v>871</v>
      </c>
      <c r="B877" s="475">
        <v>0</v>
      </c>
      <c r="C877" s="475">
        <v>0</v>
      </c>
      <c r="D877" s="475">
        <v>0</v>
      </c>
      <c r="E877" s="475">
        <v>0</v>
      </c>
    </row>
    <row r="878" spans="1:5" x14ac:dyDescent="0.25">
      <c r="A878" s="432">
        <v>872</v>
      </c>
      <c r="B878" s="475">
        <v>0</v>
      </c>
      <c r="C878" s="475">
        <v>0</v>
      </c>
      <c r="D878" s="475">
        <v>0</v>
      </c>
      <c r="E878" s="475">
        <v>0</v>
      </c>
    </row>
    <row r="879" spans="1:5" x14ac:dyDescent="0.25">
      <c r="A879" s="432">
        <v>873</v>
      </c>
      <c r="B879" s="475">
        <v>0</v>
      </c>
      <c r="C879" s="475">
        <v>0</v>
      </c>
      <c r="D879" s="475">
        <v>0</v>
      </c>
      <c r="E879" s="475">
        <v>0</v>
      </c>
    </row>
    <row r="880" spans="1:5" x14ac:dyDescent="0.25">
      <c r="A880" s="432">
        <v>874</v>
      </c>
      <c r="B880" s="475">
        <v>0</v>
      </c>
      <c r="C880" s="475">
        <v>0</v>
      </c>
      <c r="D880" s="475">
        <v>0</v>
      </c>
      <c r="E880" s="475">
        <v>0</v>
      </c>
    </row>
    <row r="881" spans="1:5" x14ac:dyDescent="0.25">
      <c r="A881" s="432">
        <v>875</v>
      </c>
      <c r="B881" s="475">
        <v>0</v>
      </c>
      <c r="C881" s="475">
        <v>0</v>
      </c>
      <c r="D881" s="475">
        <v>0</v>
      </c>
      <c r="E881" s="475">
        <v>0</v>
      </c>
    </row>
    <row r="882" spans="1:5" x14ac:dyDescent="0.25">
      <c r="A882" s="432">
        <v>876</v>
      </c>
      <c r="B882" s="475">
        <v>0</v>
      </c>
      <c r="C882" s="475">
        <v>0</v>
      </c>
      <c r="D882" s="475">
        <v>0</v>
      </c>
      <c r="E882" s="475">
        <v>0</v>
      </c>
    </row>
    <row r="883" spans="1:5" x14ac:dyDescent="0.25">
      <c r="A883" s="432">
        <v>877</v>
      </c>
      <c r="B883" s="475">
        <v>0</v>
      </c>
      <c r="C883" s="475">
        <v>0</v>
      </c>
      <c r="D883" s="475">
        <v>0</v>
      </c>
      <c r="E883" s="475">
        <v>0</v>
      </c>
    </row>
    <row r="884" spans="1:5" x14ac:dyDescent="0.25">
      <c r="A884" s="432">
        <v>878</v>
      </c>
      <c r="B884" s="475">
        <v>0</v>
      </c>
      <c r="C884" s="475">
        <v>0</v>
      </c>
      <c r="D884" s="475">
        <v>0</v>
      </c>
      <c r="E884" s="475">
        <v>0</v>
      </c>
    </row>
    <row r="885" spans="1:5" x14ac:dyDescent="0.25">
      <c r="A885" s="432">
        <v>879</v>
      </c>
      <c r="B885" s="475">
        <v>0</v>
      </c>
      <c r="C885" s="475">
        <v>0</v>
      </c>
      <c r="D885" s="475">
        <v>0</v>
      </c>
      <c r="E885" s="475">
        <v>0</v>
      </c>
    </row>
    <row r="886" spans="1:5" x14ac:dyDescent="0.25">
      <c r="A886" s="432">
        <v>880</v>
      </c>
      <c r="B886" s="475">
        <v>0</v>
      </c>
      <c r="C886" s="475">
        <v>0</v>
      </c>
      <c r="D886" s="475">
        <v>0</v>
      </c>
      <c r="E886" s="475">
        <v>0</v>
      </c>
    </row>
    <row r="887" spans="1:5" x14ac:dyDescent="0.25">
      <c r="A887" s="432">
        <v>881</v>
      </c>
      <c r="B887" s="475">
        <v>0</v>
      </c>
      <c r="C887" s="475">
        <v>0</v>
      </c>
      <c r="D887" s="475">
        <v>0</v>
      </c>
      <c r="E887" s="475">
        <v>0</v>
      </c>
    </row>
    <row r="888" spans="1:5" x14ac:dyDescent="0.25">
      <c r="A888" s="432">
        <v>882</v>
      </c>
      <c r="B888" s="475">
        <v>0</v>
      </c>
      <c r="C888" s="475">
        <v>0</v>
      </c>
      <c r="D888" s="475">
        <v>0</v>
      </c>
      <c r="E888" s="475">
        <v>0</v>
      </c>
    </row>
    <row r="889" spans="1:5" x14ac:dyDescent="0.25">
      <c r="A889" s="432">
        <v>883</v>
      </c>
      <c r="B889" s="475">
        <v>0</v>
      </c>
      <c r="C889" s="475">
        <v>0</v>
      </c>
      <c r="D889" s="475">
        <v>0</v>
      </c>
      <c r="E889" s="475">
        <v>0</v>
      </c>
    </row>
    <row r="890" spans="1:5" x14ac:dyDescent="0.25">
      <c r="A890" s="432">
        <v>884</v>
      </c>
      <c r="B890" s="475">
        <v>0</v>
      </c>
      <c r="C890" s="475">
        <v>0</v>
      </c>
      <c r="D890" s="475">
        <v>0</v>
      </c>
      <c r="E890" s="475">
        <v>0</v>
      </c>
    </row>
    <row r="891" spans="1:5" x14ac:dyDescent="0.25">
      <c r="A891" s="432">
        <v>885</v>
      </c>
      <c r="B891" s="475">
        <v>0</v>
      </c>
      <c r="C891" s="475">
        <v>0</v>
      </c>
      <c r="D891" s="475">
        <v>0</v>
      </c>
      <c r="E891" s="475">
        <v>0</v>
      </c>
    </row>
    <row r="892" spans="1:5" x14ac:dyDescent="0.25">
      <c r="A892" s="432">
        <v>886</v>
      </c>
      <c r="B892" s="475">
        <v>0</v>
      </c>
      <c r="C892" s="475">
        <v>0</v>
      </c>
      <c r="D892" s="475">
        <v>0</v>
      </c>
      <c r="E892" s="475">
        <v>0</v>
      </c>
    </row>
    <row r="893" spans="1:5" x14ac:dyDescent="0.25">
      <c r="A893" s="432">
        <v>887</v>
      </c>
      <c r="B893" s="475">
        <v>0</v>
      </c>
      <c r="C893" s="475">
        <v>0</v>
      </c>
      <c r="D893" s="475">
        <v>0</v>
      </c>
      <c r="E893" s="475">
        <v>0</v>
      </c>
    </row>
    <row r="894" spans="1:5" x14ac:dyDescent="0.25">
      <c r="A894" s="432">
        <v>888</v>
      </c>
      <c r="B894" s="475">
        <v>0</v>
      </c>
      <c r="C894" s="475">
        <v>0</v>
      </c>
      <c r="D894" s="475">
        <v>0</v>
      </c>
      <c r="E894" s="475">
        <v>0</v>
      </c>
    </row>
    <row r="895" spans="1:5" x14ac:dyDescent="0.25">
      <c r="A895" s="432">
        <v>889</v>
      </c>
      <c r="B895" s="475">
        <v>0</v>
      </c>
      <c r="C895" s="475">
        <v>0</v>
      </c>
      <c r="D895" s="475">
        <v>0</v>
      </c>
      <c r="E895" s="475">
        <v>0</v>
      </c>
    </row>
    <row r="896" spans="1:5" x14ac:dyDescent="0.25">
      <c r="A896" s="432">
        <v>890</v>
      </c>
      <c r="B896" s="475">
        <v>0</v>
      </c>
      <c r="C896" s="475">
        <v>0</v>
      </c>
      <c r="D896" s="475">
        <v>0</v>
      </c>
      <c r="E896" s="475">
        <v>0</v>
      </c>
    </row>
    <row r="897" spans="1:5" x14ac:dyDescent="0.25">
      <c r="A897" s="432">
        <v>891</v>
      </c>
      <c r="B897" s="475">
        <v>0</v>
      </c>
      <c r="C897" s="475">
        <v>0</v>
      </c>
      <c r="D897" s="475">
        <v>0</v>
      </c>
      <c r="E897" s="475">
        <v>0</v>
      </c>
    </row>
    <row r="898" spans="1:5" x14ac:dyDescent="0.25">
      <c r="A898" s="432">
        <v>892</v>
      </c>
      <c r="B898" s="475">
        <v>0</v>
      </c>
      <c r="C898" s="475">
        <v>0</v>
      </c>
      <c r="D898" s="475">
        <v>0</v>
      </c>
      <c r="E898" s="475">
        <v>0</v>
      </c>
    </row>
    <row r="899" spans="1:5" x14ac:dyDescent="0.25">
      <c r="A899" s="432">
        <v>893</v>
      </c>
      <c r="B899" s="475">
        <v>0</v>
      </c>
      <c r="C899" s="475">
        <v>0</v>
      </c>
      <c r="D899" s="475">
        <v>0</v>
      </c>
      <c r="E899" s="475">
        <v>0</v>
      </c>
    </row>
    <row r="900" spans="1:5" x14ac:dyDescent="0.25">
      <c r="A900" s="432">
        <v>894</v>
      </c>
      <c r="B900" s="475">
        <v>0</v>
      </c>
      <c r="C900" s="475">
        <v>0</v>
      </c>
      <c r="D900" s="475">
        <v>0</v>
      </c>
      <c r="E900" s="475">
        <v>0</v>
      </c>
    </row>
    <row r="901" spans="1:5" x14ac:dyDescent="0.25">
      <c r="A901" s="432">
        <v>895</v>
      </c>
      <c r="B901" s="475">
        <v>0</v>
      </c>
      <c r="C901" s="475">
        <v>0</v>
      </c>
      <c r="D901" s="475">
        <v>0</v>
      </c>
      <c r="E901" s="475">
        <v>0</v>
      </c>
    </row>
    <row r="902" spans="1:5" x14ac:dyDescent="0.25">
      <c r="A902" s="432">
        <v>896</v>
      </c>
      <c r="B902" s="475">
        <v>0</v>
      </c>
      <c r="C902" s="475">
        <v>0</v>
      </c>
      <c r="D902" s="475">
        <v>0</v>
      </c>
      <c r="E902" s="475">
        <v>0</v>
      </c>
    </row>
    <row r="903" spans="1:5" x14ac:dyDescent="0.25">
      <c r="A903" s="432">
        <v>897</v>
      </c>
      <c r="B903" s="475">
        <v>0</v>
      </c>
      <c r="C903" s="475">
        <v>0</v>
      </c>
      <c r="D903" s="475">
        <v>0</v>
      </c>
      <c r="E903" s="475">
        <v>0</v>
      </c>
    </row>
    <row r="904" spans="1:5" x14ac:dyDescent="0.25">
      <c r="A904" s="432">
        <v>898</v>
      </c>
      <c r="B904" s="475">
        <v>0</v>
      </c>
      <c r="C904" s="475">
        <v>0</v>
      </c>
      <c r="D904" s="475">
        <v>0</v>
      </c>
      <c r="E904" s="475">
        <v>0</v>
      </c>
    </row>
    <row r="905" spans="1:5" x14ac:dyDescent="0.25">
      <c r="A905" s="432">
        <v>899</v>
      </c>
      <c r="B905" s="475">
        <v>0</v>
      </c>
      <c r="C905" s="475">
        <v>0</v>
      </c>
      <c r="D905" s="475">
        <v>0</v>
      </c>
      <c r="E905" s="475">
        <v>0</v>
      </c>
    </row>
    <row r="906" spans="1:5" x14ac:dyDescent="0.25">
      <c r="A906" s="432">
        <v>900</v>
      </c>
      <c r="B906" s="475">
        <v>0</v>
      </c>
      <c r="C906" s="475">
        <v>0</v>
      </c>
      <c r="D906" s="475">
        <v>0</v>
      </c>
      <c r="E906" s="475">
        <v>0</v>
      </c>
    </row>
    <row r="907" spans="1:5" x14ac:dyDescent="0.25">
      <c r="A907" s="432">
        <v>901</v>
      </c>
      <c r="B907" s="475">
        <v>0</v>
      </c>
      <c r="C907" s="475">
        <v>0</v>
      </c>
      <c r="D907" s="475">
        <v>0</v>
      </c>
      <c r="E907" s="475">
        <v>0</v>
      </c>
    </row>
    <row r="908" spans="1:5" x14ac:dyDescent="0.25">
      <c r="A908" s="432">
        <v>902</v>
      </c>
      <c r="B908" s="475">
        <v>0</v>
      </c>
      <c r="C908" s="475">
        <v>0</v>
      </c>
      <c r="D908" s="475">
        <v>0</v>
      </c>
      <c r="E908" s="475">
        <v>0</v>
      </c>
    </row>
    <row r="909" spans="1:5" x14ac:dyDescent="0.25">
      <c r="A909" s="432">
        <v>903</v>
      </c>
      <c r="B909" s="475">
        <v>0</v>
      </c>
      <c r="C909" s="475">
        <v>0</v>
      </c>
      <c r="D909" s="475">
        <v>0</v>
      </c>
      <c r="E909" s="475">
        <v>0</v>
      </c>
    </row>
    <row r="910" spans="1:5" x14ac:dyDescent="0.25">
      <c r="A910" s="432">
        <v>904</v>
      </c>
      <c r="B910" s="475">
        <v>0</v>
      </c>
      <c r="C910" s="475">
        <v>0</v>
      </c>
      <c r="D910" s="475">
        <v>0</v>
      </c>
      <c r="E910" s="475">
        <v>0</v>
      </c>
    </row>
    <row r="911" spans="1:5" x14ac:dyDescent="0.25">
      <c r="A911" s="432">
        <v>905</v>
      </c>
      <c r="B911" s="475">
        <v>0</v>
      </c>
      <c r="C911" s="475">
        <v>0</v>
      </c>
      <c r="D911" s="475">
        <v>0</v>
      </c>
      <c r="E911" s="475">
        <v>0</v>
      </c>
    </row>
    <row r="912" spans="1:5" x14ac:dyDescent="0.25">
      <c r="A912" s="432">
        <v>906</v>
      </c>
      <c r="B912" s="475">
        <v>0</v>
      </c>
      <c r="C912" s="475">
        <v>0</v>
      </c>
      <c r="D912" s="475">
        <v>0</v>
      </c>
      <c r="E912" s="475">
        <v>0</v>
      </c>
    </row>
    <row r="913" spans="1:5" x14ac:dyDescent="0.25">
      <c r="A913" s="432">
        <v>907</v>
      </c>
      <c r="B913" s="475">
        <v>0</v>
      </c>
      <c r="C913" s="475">
        <v>0</v>
      </c>
      <c r="D913" s="475">
        <v>0</v>
      </c>
      <c r="E913" s="475">
        <v>0</v>
      </c>
    </row>
    <row r="914" spans="1:5" x14ac:dyDescent="0.25">
      <c r="A914" s="432">
        <v>908</v>
      </c>
      <c r="B914" s="475">
        <v>0</v>
      </c>
      <c r="C914" s="475">
        <v>0</v>
      </c>
      <c r="D914" s="475">
        <v>0</v>
      </c>
      <c r="E914" s="475">
        <v>0</v>
      </c>
    </row>
    <row r="915" spans="1:5" x14ac:dyDescent="0.25">
      <c r="A915" s="432">
        <v>909</v>
      </c>
      <c r="B915" s="475">
        <v>0</v>
      </c>
      <c r="C915" s="475">
        <v>0</v>
      </c>
      <c r="D915" s="475">
        <v>0</v>
      </c>
      <c r="E915" s="475">
        <v>0</v>
      </c>
    </row>
    <row r="916" spans="1:5" x14ac:dyDescent="0.25">
      <c r="A916" s="432">
        <v>910</v>
      </c>
      <c r="B916" s="475">
        <v>0</v>
      </c>
      <c r="C916" s="475">
        <v>0</v>
      </c>
      <c r="D916" s="475">
        <v>0</v>
      </c>
      <c r="E916" s="475">
        <v>0</v>
      </c>
    </row>
    <row r="917" spans="1:5" x14ac:dyDescent="0.25">
      <c r="A917" s="432">
        <v>911</v>
      </c>
      <c r="B917" s="475">
        <v>0</v>
      </c>
      <c r="C917" s="475">
        <v>0</v>
      </c>
      <c r="D917" s="475">
        <v>0</v>
      </c>
      <c r="E917" s="475">
        <v>0</v>
      </c>
    </row>
    <row r="918" spans="1:5" x14ac:dyDescent="0.25">
      <c r="A918" s="432">
        <v>912</v>
      </c>
      <c r="B918" s="475">
        <v>0</v>
      </c>
      <c r="C918" s="475">
        <v>0</v>
      </c>
      <c r="D918" s="475">
        <v>0</v>
      </c>
      <c r="E918" s="475">
        <v>0</v>
      </c>
    </row>
    <row r="919" spans="1:5" x14ac:dyDescent="0.25">
      <c r="A919" s="432">
        <v>913</v>
      </c>
      <c r="B919" s="475">
        <v>0</v>
      </c>
      <c r="C919" s="475">
        <v>0</v>
      </c>
      <c r="D919" s="475">
        <v>0</v>
      </c>
      <c r="E919" s="475">
        <v>0</v>
      </c>
    </row>
    <row r="920" spans="1:5" x14ac:dyDescent="0.25">
      <c r="A920" s="432">
        <v>914</v>
      </c>
      <c r="B920" s="475">
        <v>0</v>
      </c>
      <c r="C920" s="475">
        <v>0</v>
      </c>
      <c r="D920" s="475">
        <v>0</v>
      </c>
      <c r="E920" s="475">
        <v>0</v>
      </c>
    </row>
    <row r="921" spans="1:5" x14ac:dyDescent="0.25">
      <c r="A921" s="432">
        <v>915</v>
      </c>
      <c r="B921" s="475">
        <v>0</v>
      </c>
      <c r="C921" s="475">
        <v>0</v>
      </c>
      <c r="D921" s="475">
        <v>0</v>
      </c>
      <c r="E921" s="475">
        <v>0</v>
      </c>
    </row>
    <row r="922" spans="1:5" x14ac:dyDescent="0.25">
      <c r="A922" s="432">
        <v>916</v>
      </c>
      <c r="B922" s="475">
        <v>0</v>
      </c>
      <c r="C922" s="475">
        <v>0</v>
      </c>
      <c r="D922" s="475">
        <v>0</v>
      </c>
      <c r="E922" s="475">
        <v>0</v>
      </c>
    </row>
    <row r="923" spans="1:5" x14ac:dyDescent="0.25">
      <c r="A923" s="432">
        <v>917</v>
      </c>
      <c r="B923" s="475">
        <v>0</v>
      </c>
      <c r="C923" s="475">
        <v>0</v>
      </c>
      <c r="D923" s="475">
        <v>0</v>
      </c>
      <c r="E923" s="475">
        <v>0</v>
      </c>
    </row>
    <row r="924" spans="1:5" x14ac:dyDescent="0.25">
      <c r="A924" s="432">
        <v>918</v>
      </c>
      <c r="B924" s="475">
        <v>0</v>
      </c>
      <c r="C924" s="475">
        <v>0</v>
      </c>
      <c r="D924" s="475">
        <v>0</v>
      </c>
      <c r="E924" s="475">
        <v>0</v>
      </c>
    </row>
    <row r="925" spans="1:5" x14ac:dyDescent="0.25">
      <c r="A925" s="432">
        <v>919</v>
      </c>
      <c r="B925" s="475">
        <v>0</v>
      </c>
      <c r="C925" s="475">
        <v>0</v>
      </c>
      <c r="D925" s="475">
        <v>0</v>
      </c>
      <c r="E925" s="475">
        <v>0</v>
      </c>
    </row>
    <row r="926" spans="1:5" x14ac:dyDescent="0.25">
      <c r="A926" s="432">
        <v>920</v>
      </c>
      <c r="B926" s="475">
        <v>0</v>
      </c>
      <c r="C926" s="475">
        <v>0</v>
      </c>
      <c r="D926" s="475">
        <v>0</v>
      </c>
      <c r="E926" s="475">
        <v>0</v>
      </c>
    </row>
    <row r="927" spans="1:5" x14ac:dyDescent="0.25">
      <c r="A927" s="432">
        <v>921</v>
      </c>
      <c r="B927" s="475">
        <v>0</v>
      </c>
      <c r="C927" s="475">
        <v>0</v>
      </c>
      <c r="D927" s="475">
        <v>0</v>
      </c>
      <c r="E927" s="475">
        <v>0</v>
      </c>
    </row>
    <row r="928" spans="1:5" x14ac:dyDescent="0.25">
      <c r="A928" s="432">
        <v>922</v>
      </c>
      <c r="B928" s="475">
        <v>0</v>
      </c>
      <c r="C928" s="475">
        <v>0</v>
      </c>
      <c r="D928" s="475">
        <v>0</v>
      </c>
      <c r="E928" s="475">
        <v>0</v>
      </c>
    </row>
    <row r="929" spans="1:5" x14ac:dyDescent="0.25">
      <c r="A929" s="432">
        <v>923</v>
      </c>
      <c r="B929" s="475">
        <v>0</v>
      </c>
      <c r="C929" s="475">
        <v>0</v>
      </c>
      <c r="D929" s="475">
        <v>0</v>
      </c>
      <c r="E929" s="475">
        <v>0</v>
      </c>
    </row>
    <row r="930" spans="1:5" x14ac:dyDescent="0.25">
      <c r="A930" s="432">
        <v>924</v>
      </c>
      <c r="B930" s="475">
        <v>0</v>
      </c>
      <c r="C930" s="475">
        <v>0</v>
      </c>
      <c r="D930" s="475">
        <v>0</v>
      </c>
      <c r="E930" s="475">
        <v>0</v>
      </c>
    </row>
    <row r="931" spans="1:5" x14ac:dyDescent="0.25">
      <c r="A931" s="432">
        <v>925</v>
      </c>
      <c r="B931" s="475">
        <v>0</v>
      </c>
      <c r="C931" s="475">
        <v>0</v>
      </c>
      <c r="D931" s="475">
        <v>0</v>
      </c>
      <c r="E931" s="475">
        <v>0</v>
      </c>
    </row>
    <row r="932" spans="1:5" x14ac:dyDescent="0.25">
      <c r="A932" s="432">
        <v>926</v>
      </c>
      <c r="B932" s="475">
        <v>0</v>
      </c>
      <c r="C932" s="475">
        <v>0</v>
      </c>
      <c r="D932" s="475">
        <v>0</v>
      </c>
      <c r="E932" s="475">
        <v>0</v>
      </c>
    </row>
    <row r="933" spans="1:5" x14ac:dyDescent="0.25">
      <c r="A933" s="432">
        <v>927</v>
      </c>
      <c r="B933" s="475">
        <v>0</v>
      </c>
      <c r="C933" s="475">
        <v>0</v>
      </c>
      <c r="D933" s="475">
        <v>0</v>
      </c>
      <c r="E933" s="475">
        <v>0</v>
      </c>
    </row>
    <row r="934" spans="1:5" x14ac:dyDescent="0.25">
      <c r="A934" s="432">
        <v>928</v>
      </c>
      <c r="B934" s="475">
        <v>0</v>
      </c>
      <c r="C934" s="475">
        <v>0</v>
      </c>
      <c r="D934" s="475">
        <v>0</v>
      </c>
      <c r="E934" s="475">
        <v>0</v>
      </c>
    </row>
    <row r="935" spans="1:5" x14ac:dyDescent="0.25">
      <c r="A935" s="432">
        <v>929</v>
      </c>
      <c r="B935" s="475">
        <v>0</v>
      </c>
      <c r="C935" s="475">
        <v>0</v>
      </c>
      <c r="D935" s="475">
        <v>0</v>
      </c>
      <c r="E935" s="475">
        <v>0</v>
      </c>
    </row>
    <row r="936" spans="1:5" x14ac:dyDescent="0.25">
      <c r="A936" s="432">
        <v>930</v>
      </c>
      <c r="B936" s="475">
        <v>0</v>
      </c>
      <c r="C936" s="475">
        <v>0</v>
      </c>
      <c r="D936" s="475">
        <v>0</v>
      </c>
      <c r="E936" s="475">
        <v>0</v>
      </c>
    </row>
    <row r="937" spans="1:5" x14ac:dyDescent="0.25">
      <c r="A937" s="432">
        <v>931</v>
      </c>
      <c r="B937" s="475">
        <v>0</v>
      </c>
      <c r="C937" s="475">
        <v>0</v>
      </c>
      <c r="D937" s="475">
        <v>0</v>
      </c>
      <c r="E937" s="475">
        <v>0</v>
      </c>
    </row>
    <row r="938" spans="1:5" x14ac:dyDescent="0.25">
      <c r="A938" s="432">
        <v>932</v>
      </c>
      <c r="B938" s="475">
        <v>0</v>
      </c>
      <c r="C938" s="475">
        <v>0</v>
      </c>
      <c r="D938" s="475">
        <v>0</v>
      </c>
      <c r="E938" s="475">
        <v>0</v>
      </c>
    </row>
    <row r="939" spans="1:5" x14ac:dyDescent="0.25">
      <c r="A939" s="432">
        <v>933</v>
      </c>
      <c r="B939" s="475">
        <v>0</v>
      </c>
      <c r="C939" s="475">
        <v>0</v>
      </c>
      <c r="D939" s="475">
        <v>0</v>
      </c>
      <c r="E939" s="475">
        <v>0</v>
      </c>
    </row>
    <row r="940" spans="1:5" x14ac:dyDescent="0.25">
      <c r="A940" s="432">
        <v>934</v>
      </c>
      <c r="B940" s="475">
        <v>0</v>
      </c>
      <c r="C940" s="475">
        <v>0</v>
      </c>
      <c r="D940" s="475">
        <v>0</v>
      </c>
      <c r="E940" s="475">
        <v>0</v>
      </c>
    </row>
    <row r="941" spans="1:5" x14ac:dyDescent="0.25">
      <c r="A941" s="432">
        <v>935</v>
      </c>
      <c r="B941" s="475">
        <v>0</v>
      </c>
      <c r="C941" s="475">
        <v>0</v>
      </c>
      <c r="D941" s="475">
        <v>0</v>
      </c>
      <c r="E941" s="475">
        <v>0</v>
      </c>
    </row>
    <row r="942" spans="1:5" x14ac:dyDescent="0.25">
      <c r="A942" s="432">
        <v>936</v>
      </c>
      <c r="B942" s="475">
        <v>0</v>
      </c>
      <c r="C942" s="475">
        <v>0</v>
      </c>
      <c r="D942" s="475">
        <v>0</v>
      </c>
      <c r="E942" s="475">
        <v>0</v>
      </c>
    </row>
    <row r="943" spans="1:5" x14ac:dyDescent="0.25">
      <c r="A943" s="432">
        <v>937</v>
      </c>
      <c r="B943" s="475">
        <v>0</v>
      </c>
      <c r="C943" s="475">
        <v>0</v>
      </c>
      <c r="D943" s="475">
        <v>0</v>
      </c>
      <c r="E943" s="475">
        <v>0</v>
      </c>
    </row>
    <row r="944" spans="1:5" x14ac:dyDescent="0.25">
      <c r="A944" s="432">
        <v>938</v>
      </c>
      <c r="B944" s="475">
        <v>0</v>
      </c>
      <c r="C944" s="475">
        <v>0</v>
      </c>
      <c r="D944" s="475">
        <v>0</v>
      </c>
      <c r="E944" s="475">
        <v>0</v>
      </c>
    </row>
    <row r="945" spans="1:5" x14ac:dyDescent="0.25">
      <c r="A945" s="432">
        <v>939</v>
      </c>
      <c r="B945" s="475">
        <v>0</v>
      </c>
      <c r="C945" s="475">
        <v>0</v>
      </c>
      <c r="D945" s="475">
        <v>0</v>
      </c>
      <c r="E945" s="475">
        <v>0</v>
      </c>
    </row>
    <row r="946" spans="1:5" x14ac:dyDescent="0.25">
      <c r="A946" s="432">
        <v>940</v>
      </c>
      <c r="B946" s="475">
        <v>0</v>
      </c>
      <c r="C946" s="475">
        <v>0</v>
      </c>
      <c r="D946" s="475">
        <v>0</v>
      </c>
      <c r="E946" s="475">
        <v>0</v>
      </c>
    </row>
    <row r="947" spans="1:5" x14ac:dyDescent="0.25">
      <c r="A947" s="432">
        <v>941</v>
      </c>
      <c r="B947" s="475">
        <v>0</v>
      </c>
      <c r="C947" s="475">
        <v>0</v>
      </c>
      <c r="D947" s="475">
        <v>0</v>
      </c>
      <c r="E947" s="475">
        <v>0</v>
      </c>
    </row>
    <row r="948" spans="1:5" x14ac:dyDescent="0.25">
      <c r="A948" s="432">
        <v>942</v>
      </c>
      <c r="B948" s="475">
        <v>0</v>
      </c>
      <c r="C948" s="475">
        <v>0</v>
      </c>
      <c r="D948" s="475">
        <v>0</v>
      </c>
      <c r="E948" s="475">
        <v>0</v>
      </c>
    </row>
    <row r="949" spans="1:5" x14ac:dyDescent="0.25">
      <c r="A949" s="432">
        <v>943</v>
      </c>
      <c r="B949" s="475">
        <v>0</v>
      </c>
      <c r="C949" s="475">
        <v>0</v>
      </c>
      <c r="D949" s="475">
        <v>0</v>
      </c>
      <c r="E949" s="475">
        <v>0</v>
      </c>
    </row>
    <row r="950" spans="1:5" x14ac:dyDescent="0.25">
      <c r="A950" s="432">
        <v>944</v>
      </c>
      <c r="B950" s="475">
        <v>0</v>
      </c>
      <c r="C950" s="475">
        <v>0</v>
      </c>
      <c r="D950" s="475">
        <v>0</v>
      </c>
      <c r="E950" s="475">
        <v>0</v>
      </c>
    </row>
    <row r="951" spans="1:5" x14ac:dyDescent="0.25">
      <c r="A951" s="432">
        <v>945</v>
      </c>
      <c r="B951" s="475">
        <v>0</v>
      </c>
      <c r="C951" s="475">
        <v>0</v>
      </c>
      <c r="D951" s="475">
        <v>0</v>
      </c>
      <c r="E951" s="475">
        <v>0</v>
      </c>
    </row>
    <row r="952" spans="1:5" x14ac:dyDescent="0.25">
      <c r="A952" s="432">
        <v>946</v>
      </c>
      <c r="B952" s="475">
        <v>0</v>
      </c>
      <c r="C952" s="475">
        <v>0</v>
      </c>
      <c r="D952" s="475">
        <v>0</v>
      </c>
      <c r="E952" s="475">
        <v>0</v>
      </c>
    </row>
    <row r="953" spans="1:5" x14ac:dyDescent="0.25">
      <c r="A953" s="432">
        <v>947</v>
      </c>
      <c r="B953" s="475">
        <v>0</v>
      </c>
      <c r="C953" s="475">
        <v>0</v>
      </c>
      <c r="D953" s="475">
        <v>0</v>
      </c>
      <c r="E953" s="475">
        <v>0</v>
      </c>
    </row>
    <row r="954" spans="1:5" x14ac:dyDescent="0.25">
      <c r="A954" s="432">
        <v>948</v>
      </c>
      <c r="B954" s="475">
        <v>0</v>
      </c>
      <c r="C954" s="475">
        <v>0</v>
      </c>
      <c r="D954" s="475">
        <v>0</v>
      </c>
      <c r="E954" s="475">
        <v>0</v>
      </c>
    </row>
    <row r="955" spans="1:5" x14ac:dyDescent="0.25">
      <c r="A955" s="432">
        <v>949</v>
      </c>
      <c r="B955" s="475">
        <v>0</v>
      </c>
      <c r="C955" s="475">
        <v>0</v>
      </c>
      <c r="D955" s="475">
        <v>0</v>
      </c>
      <c r="E955" s="475">
        <v>0</v>
      </c>
    </row>
    <row r="956" spans="1:5" x14ac:dyDescent="0.25">
      <c r="A956" s="432">
        <v>950</v>
      </c>
      <c r="B956" s="475">
        <v>0</v>
      </c>
      <c r="C956" s="475">
        <v>0</v>
      </c>
      <c r="D956" s="475">
        <v>0</v>
      </c>
      <c r="E956" s="475">
        <v>0</v>
      </c>
    </row>
    <row r="957" spans="1:5" x14ac:dyDescent="0.25">
      <c r="A957" s="432">
        <v>951</v>
      </c>
      <c r="B957" s="475">
        <v>0</v>
      </c>
      <c r="C957" s="475">
        <v>0</v>
      </c>
      <c r="D957" s="475">
        <v>0</v>
      </c>
      <c r="E957" s="475">
        <v>0</v>
      </c>
    </row>
    <row r="958" spans="1:5" x14ac:dyDescent="0.25">
      <c r="A958" s="432">
        <v>952</v>
      </c>
      <c r="B958" s="475">
        <v>0</v>
      </c>
      <c r="C958" s="475">
        <v>0</v>
      </c>
      <c r="D958" s="475">
        <v>0</v>
      </c>
      <c r="E958" s="475">
        <v>0</v>
      </c>
    </row>
    <row r="959" spans="1:5" x14ac:dyDescent="0.25">
      <c r="A959" s="432">
        <v>953</v>
      </c>
      <c r="B959" s="475">
        <v>0</v>
      </c>
      <c r="C959" s="475">
        <v>0</v>
      </c>
      <c r="D959" s="475">
        <v>0</v>
      </c>
      <c r="E959" s="475">
        <v>0</v>
      </c>
    </row>
    <row r="960" spans="1:5" x14ac:dyDescent="0.25">
      <c r="A960" s="432">
        <v>954</v>
      </c>
      <c r="B960" s="475">
        <v>0</v>
      </c>
      <c r="C960" s="475">
        <v>0</v>
      </c>
      <c r="D960" s="475">
        <v>0</v>
      </c>
      <c r="E960" s="475">
        <v>0</v>
      </c>
    </row>
    <row r="961" spans="1:5" x14ac:dyDescent="0.25">
      <c r="A961" s="432">
        <v>955</v>
      </c>
      <c r="B961" s="475">
        <v>0</v>
      </c>
      <c r="C961" s="475">
        <v>0</v>
      </c>
      <c r="D961" s="475">
        <v>0</v>
      </c>
      <c r="E961" s="475">
        <v>0</v>
      </c>
    </row>
    <row r="962" spans="1:5" x14ac:dyDescent="0.25">
      <c r="A962" s="432">
        <v>956</v>
      </c>
      <c r="B962" s="475">
        <v>0</v>
      </c>
      <c r="C962" s="475">
        <v>0</v>
      </c>
      <c r="D962" s="475">
        <v>0</v>
      </c>
      <c r="E962" s="475">
        <v>0</v>
      </c>
    </row>
    <row r="963" spans="1:5" x14ac:dyDescent="0.25">
      <c r="A963" s="432">
        <v>957</v>
      </c>
      <c r="B963" s="475">
        <v>0</v>
      </c>
      <c r="C963" s="475">
        <v>0</v>
      </c>
      <c r="D963" s="475">
        <v>0</v>
      </c>
      <c r="E963" s="475">
        <v>0</v>
      </c>
    </row>
    <row r="964" spans="1:5" x14ac:dyDescent="0.25">
      <c r="A964" s="432">
        <v>958</v>
      </c>
      <c r="B964" s="475">
        <v>0</v>
      </c>
      <c r="C964" s="475">
        <v>0</v>
      </c>
      <c r="D964" s="475">
        <v>0</v>
      </c>
      <c r="E964" s="475">
        <v>0</v>
      </c>
    </row>
    <row r="965" spans="1:5" x14ac:dyDescent="0.25">
      <c r="A965" s="432">
        <v>959</v>
      </c>
      <c r="B965" s="475">
        <v>0</v>
      </c>
      <c r="C965" s="475">
        <v>0</v>
      </c>
      <c r="D965" s="475">
        <v>0</v>
      </c>
      <c r="E965" s="475">
        <v>0</v>
      </c>
    </row>
    <row r="966" spans="1:5" x14ac:dyDescent="0.25">
      <c r="A966" s="432">
        <v>960</v>
      </c>
      <c r="B966" s="475">
        <v>0</v>
      </c>
      <c r="C966" s="475">
        <v>0</v>
      </c>
      <c r="D966" s="475">
        <v>0</v>
      </c>
      <c r="E966" s="475">
        <v>0</v>
      </c>
    </row>
    <row r="967" spans="1:5" x14ac:dyDescent="0.25">
      <c r="A967" s="432">
        <v>961</v>
      </c>
      <c r="B967" s="475">
        <v>0</v>
      </c>
      <c r="C967" s="475">
        <v>0</v>
      </c>
      <c r="D967" s="475">
        <v>0</v>
      </c>
      <c r="E967" s="475">
        <v>0</v>
      </c>
    </row>
    <row r="968" spans="1:5" x14ac:dyDescent="0.25">
      <c r="A968" s="432">
        <v>962</v>
      </c>
      <c r="B968" s="475">
        <v>0</v>
      </c>
      <c r="C968" s="475">
        <v>0</v>
      </c>
      <c r="D968" s="475">
        <v>0</v>
      </c>
      <c r="E968" s="475">
        <v>0</v>
      </c>
    </row>
    <row r="969" spans="1:5" x14ac:dyDescent="0.25">
      <c r="A969" s="432">
        <v>963</v>
      </c>
      <c r="B969" s="475">
        <v>0</v>
      </c>
      <c r="C969" s="475">
        <v>0</v>
      </c>
      <c r="D969" s="475">
        <v>0</v>
      </c>
      <c r="E969" s="475">
        <v>0</v>
      </c>
    </row>
    <row r="970" spans="1:5" x14ac:dyDescent="0.25">
      <c r="A970" s="432">
        <v>964</v>
      </c>
      <c r="B970" s="475">
        <v>0</v>
      </c>
      <c r="C970" s="475">
        <v>0</v>
      </c>
      <c r="D970" s="475">
        <v>0</v>
      </c>
      <c r="E970" s="475">
        <v>0</v>
      </c>
    </row>
    <row r="971" spans="1:5" x14ac:dyDescent="0.25">
      <c r="A971" s="432">
        <v>965</v>
      </c>
      <c r="B971" s="475">
        <v>0</v>
      </c>
      <c r="C971" s="475">
        <v>0</v>
      </c>
      <c r="D971" s="475">
        <v>0</v>
      </c>
      <c r="E971" s="475">
        <v>0</v>
      </c>
    </row>
    <row r="972" spans="1:5" x14ac:dyDescent="0.25">
      <c r="A972" s="432">
        <v>966</v>
      </c>
      <c r="B972" s="475">
        <v>0</v>
      </c>
      <c r="C972" s="475">
        <v>0</v>
      </c>
      <c r="D972" s="475">
        <v>0</v>
      </c>
      <c r="E972" s="475">
        <v>0</v>
      </c>
    </row>
    <row r="973" spans="1:5" x14ac:dyDescent="0.25">
      <c r="A973" s="432">
        <v>967</v>
      </c>
      <c r="B973" s="475">
        <v>0</v>
      </c>
      <c r="C973" s="475">
        <v>0</v>
      </c>
      <c r="D973" s="475">
        <v>0</v>
      </c>
      <c r="E973" s="475">
        <v>0</v>
      </c>
    </row>
    <row r="974" spans="1:5" x14ac:dyDescent="0.25">
      <c r="A974" s="432">
        <v>968</v>
      </c>
      <c r="B974" s="475">
        <v>0</v>
      </c>
      <c r="C974" s="475">
        <v>0</v>
      </c>
      <c r="D974" s="475">
        <v>0</v>
      </c>
      <c r="E974" s="475">
        <v>0</v>
      </c>
    </row>
    <row r="975" spans="1:5" x14ac:dyDescent="0.25">
      <c r="A975" s="432">
        <v>969</v>
      </c>
      <c r="B975" s="475">
        <v>0</v>
      </c>
      <c r="C975" s="475">
        <v>0</v>
      </c>
      <c r="D975" s="475">
        <v>0</v>
      </c>
      <c r="E975" s="475">
        <v>0</v>
      </c>
    </row>
    <row r="976" spans="1:5" x14ac:dyDescent="0.25">
      <c r="A976" s="432">
        <v>970</v>
      </c>
      <c r="B976" s="475">
        <v>0</v>
      </c>
      <c r="C976" s="475">
        <v>0</v>
      </c>
      <c r="D976" s="475">
        <v>0</v>
      </c>
      <c r="E976" s="475">
        <v>0</v>
      </c>
    </row>
    <row r="977" spans="1:5" x14ac:dyDescent="0.25">
      <c r="A977" s="432">
        <v>971</v>
      </c>
      <c r="B977" s="475">
        <v>0</v>
      </c>
      <c r="C977" s="475">
        <v>0</v>
      </c>
      <c r="D977" s="475">
        <v>0</v>
      </c>
      <c r="E977" s="475">
        <v>0</v>
      </c>
    </row>
    <row r="978" spans="1:5" x14ac:dyDescent="0.25">
      <c r="A978" s="432">
        <v>972</v>
      </c>
      <c r="B978" s="475">
        <v>0</v>
      </c>
      <c r="C978" s="475">
        <v>0</v>
      </c>
      <c r="D978" s="475">
        <v>0</v>
      </c>
      <c r="E978" s="475">
        <v>0</v>
      </c>
    </row>
    <row r="979" spans="1:5" x14ac:dyDescent="0.25">
      <c r="A979" s="432">
        <v>973</v>
      </c>
      <c r="B979" s="475">
        <v>0</v>
      </c>
      <c r="C979" s="475">
        <v>0</v>
      </c>
      <c r="D979" s="475">
        <v>0</v>
      </c>
      <c r="E979" s="475">
        <v>0</v>
      </c>
    </row>
    <row r="980" spans="1:5" x14ac:dyDescent="0.25">
      <c r="A980" s="432">
        <v>974</v>
      </c>
      <c r="B980" s="475">
        <v>0</v>
      </c>
      <c r="C980" s="475">
        <v>0</v>
      </c>
      <c r="D980" s="475">
        <v>0</v>
      </c>
      <c r="E980" s="475">
        <v>0</v>
      </c>
    </row>
    <row r="981" spans="1:5" x14ac:dyDescent="0.25">
      <c r="A981" s="432">
        <v>975</v>
      </c>
      <c r="B981" s="475">
        <v>0</v>
      </c>
      <c r="C981" s="475">
        <v>0</v>
      </c>
      <c r="D981" s="475">
        <v>0</v>
      </c>
      <c r="E981" s="475">
        <v>0</v>
      </c>
    </row>
    <row r="982" spans="1:5" x14ac:dyDescent="0.25">
      <c r="A982" s="432">
        <v>976</v>
      </c>
      <c r="B982" s="475">
        <v>0</v>
      </c>
      <c r="C982" s="475">
        <v>0</v>
      </c>
      <c r="D982" s="475">
        <v>0</v>
      </c>
      <c r="E982" s="475">
        <v>0</v>
      </c>
    </row>
    <row r="983" spans="1:5" x14ac:dyDescent="0.25">
      <c r="A983" s="432">
        <v>977</v>
      </c>
      <c r="B983" s="475">
        <v>0</v>
      </c>
      <c r="C983" s="475">
        <v>0</v>
      </c>
      <c r="D983" s="475">
        <v>0</v>
      </c>
      <c r="E983" s="475">
        <v>0</v>
      </c>
    </row>
    <row r="984" spans="1:5" x14ac:dyDescent="0.25">
      <c r="A984" s="432">
        <v>978</v>
      </c>
      <c r="B984" s="475">
        <v>0</v>
      </c>
      <c r="C984" s="475">
        <v>0</v>
      </c>
      <c r="D984" s="475">
        <v>0</v>
      </c>
      <c r="E984" s="475">
        <v>0</v>
      </c>
    </row>
    <row r="985" spans="1:5" x14ac:dyDescent="0.25">
      <c r="A985" s="432">
        <v>979</v>
      </c>
      <c r="B985" s="475">
        <v>0</v>
      </c>
      <c r="C985" s="475">
        <v>0</v>
      </c>
      <c r="D985" s="475">
        <v>0</v>
      </c>
      <c r="E985" s="475">
        <v>0</v>
      </c>
    </row>
    <row r="986" spans="1:5" x14ac:dyDescent="0.25">
      <c r="A986" s="432">
        <v>980</v>
      </c>
      <c r="B986" s="475">
        <v>0</v>
      </c>
      <c r="C986" s="475">
        <v>0</v>
      </c>
      <c r="D986" s="475">
        <v>0</v>
      </c>
      <c r="E986" s="475">
        <v>0</v>
      </c>
    </row>
    <row r="987" spans="1:5" x14ac:dyDescent="0.25">
      <c r="A987" s="432">
        <v>981</v>
      </c>
      <c r="B987" s="475">
        <v>0</v>
      </c>
      <c r="C987" s="475">
        <v>0</v>
      </c>
      <c r="D987" s="475">
        <v>0</v>
      </c>
      <c r="E987" s="475">
        <v>0</v>
      </c>
    </row>
    <row r="988" spans="1:5" x14ac:dyDescent="0.25">
      <c r="A988" s="432">
        <v>982</v>
      </c>
      <c r="B988" s="475">
        <v>0</v>
      </c>
      <c r="C988" s="475">
        <v>0</v>
      </c>
      <c r="D988" s="475">
        <v>0</v>
      </c>
      <c r="E988" s="475">
        <v>0</v>
      </c>
    </row>
    <row r="989" spans="1:5" x14ac:dyDescent="0.25">
      <c r="A989" s="432">
        <v>983</v>
      </c>
      <c r="B989" s="475">
        <v>0</v>
      </c>
      <c r="C989" s="475">
        <v>0</v>
      </c>
      <c r="D989" s="475">
        <v>0</v>
      </c>
      <c r="E989" s="475">
        <v>0</v>
      </c>
    </row>
    <row r="990" spans="1:5" x14ac:dyDescent="0.25">
      <c r="A990" s="432">
        <v>984</v>
      </c>
      <c r="B990" s="475">
        <v>0</v>
      </c>
      <c r="C990" s="475">
        <v>0</v>
      </c>
      <c r="D990" s="475">
        <v>0</v>
      </c>
      <c r="E990" s="475">
        <v>0</v>
      </c>
    </row>
    <row r="991" spans="1:5" x14ac:dyDescent="0.25">
      <c r="A991" s="432">
        <v>985</v>
      </c>
      <c r="B991" s="475">
        <v>0</v>
      </c>
      <c r="C991" s="475">
        <v>0</v>
      </c>
      <c r="D991" s="475">
        <v>0</v>
      </c>
      <c r="E991" s="475">
        <v>0</v>
      </c>
    </row>
    <row r="992" spans="1:5" x14ac:dyDescent="0.25">
      <c r="A992" s="432">
        <v>986</v>
      </c>
      <c r="B992" s="475">
        <v>0</v>
      </c>
      <c r="C992" s="475">
        <v>0</v>
      </c>
      <c r="D992" s="475">
        <v>0</v>
      </c>
      <c r="E992" s="475">
        <v>0</v>
      </c>
    </row>
    <row r="993" spans="1:5" x14ac:dyDescent="0.25">
      <c r="A993" s="432">
        <v>987</v>
      </c>
      <c r="B993" s="475">
        <v>0</v>
      </c>
      <c r="C993" s="475">
        <v>0</v>
      </c>
      <c r="D993" s="475">
        <v>0</v>
      </c>
      <c r="E993" s="475">
        <v>0</v>
      </c>
    </row>
    <row r="994" spans="1:5" x14ac:dyDescent="0.25">
      <c r="A994" s="432">
        <v>988</v>
      </c>
      <c r="B994" s="475">
        <v>0</v>
      </c>
      <c r="C994" s="475">
        <v>0</v>
      </c>
      <c r="D994" s="475">
        <v>0</v>
      </c>
      <c r="E994" s="475">
        <v>0</v>
      </c>
    </row>
    <row r="995" spans="1:5" x14ac:dyDescent="0.25">
      <c r="A995" s="432">
        <v>989</v>
      </c>
      <c r="B995" s="475">
        <v>0</v>
      </c>
      <c r="C995" s="475">
        <v>0</v>
      </c>
      <c r="D995" s="475">
        <v>0</v>
      </c>
      <c r="E995" s="475">
        <v>0</v>
      </c>
    </row>
    <row r="996" spans="1:5" x14ac:dyDescent="0.25">
      <c r="A996" s="432">
        <v>990</v>
      </c>
      <c r="B996" s="475">
        <v>0</v>
      </c>
      <c r="C996" s="475">
        <v>0</v>
      </c>
      <c r="D996" s="475">
        <v>0</v>
      </c>
      <c r="E996" s="475">
        <v>0</v>
      </c>
    </row>
    <row r="997" spans="1:5" x14ac:dyDescent="0.25">
      <c r="A997" s="432">
        <v>991</v>
      </c>
      <c r="B997" s="475">
        <v>0</v>
      </c>
      <c r="C997" s="475">
        <v>0</v>
      </c>
      <c r="D997" s="475">
        <v>0</v>
      </c>
      <c r="E997" s="475">
        <v>0</v>
      </c>
    </row>
    <row r="998" spans="1:5" x14ac:dyDescent="0.25">
      <c r="A998" s="432">
        <v>992</v>
      </c>
      <c r="B998" s="475">
        <v>0</v>
      </c>
      <c r="C998" s="475">
        <v>0</v>
      </c>
      <c r="D998" s="475">
        <v>0</v>
      </c>
      <c r="E998" s="475">
        <v>0</v>
      </c>
    </row>
    <row r="999" spans="1:5" x14ac:dyDescent="0.25">
      <c r="A999" s="432">
        <v>993</v>
      </c>
      <c r="B999" s="475">
        <v>0</v>
      </c>
      <c r="C999" s="475">
        <v>0</v>
      </c>
      <c r="D999" s="475">
        <v>0</v>
      </c>
      <c r="E999" s="475">
        <v>0</v>
      </c>
    </row>
    <row r="1000" spans="1:5" x14ac:dyDescent="0.25">
      <c r="A1000" s="432">
        <v>994</v>
      </c>
      <c r="B1000" s="475">
        <v>0</v>
      </c>
      <c r="C1000" s="475">
        <v>0</v>
      </c>
      <c r="D1000" s="475">
        <v>0</v>
      </c>
      <c r="E1000" s="475">
        <v>0</v>
      </c>
    </row>
    <row r="1001" spans="1:5" x14ac:dyDescent="0.25">
      <c r="A1001" s="432">
        <v>995</v>
      </c>
      <c r="B1001" s="475">
        <v>0</v>
      </c>
      <c r="C1001" s="475">
        <v>0</v>
      </c>
      <c r="D1001" s="475">
        <v>0</v>
      </c>
      <c r="E1001" s="475">
        <v>0</v>
      </c>
    </row>
    <row r="1002" spans="1:5" x14ac:dyDescent="0.25">
      <c r="A1002" s="432">
        <v>996</v>
      </c>
      <c r="B1002" s="475">
        <v>0</v>
      </c>
      <c r="C1002" s="475">
        <v>0</v>
      </c>
      <c r="D1002" s="475">
        <v>0</v>
      </c>
      <c r="E1002" s="475">
        <v>0</v>
      </c>
    </row>
    <row r="1003" spans="1:5" x14ac:dyDescent="0.25">
      <c r="A1003" s="432">
        <v>997</v>
      </c>
      <c r="B1003" s="475">
        <v>0</v>
      </c>
      <c r="C1003" s="475">
        <v>0</v>
      </c>
      <c r="D1003" s="475">
        <v>0</v>
      </c>
      <c r="E1003" s="475">
        <v>0</v>
      </c>
    </row>
    <row r="1004" spans="1:5" x14ac:dyDescent="0.25">
      <c r="A1004" s="432">
        <v>998</v>
      </c>
      <c r="B1004" s="475">
        <v>0</v>
      </c>
      <c r="C1004" s="475">
        <v>0</v>
      </c>
      <c r="D1004" s="475">
        <v>0</v>
      </c>
      <c r="E1004" s="475">
        <v>0</v>
      </c>
    </row>
    <row r="1005" spans="1:5" x14ac:dyDescent="0.25">
      <c r="A1005" s="432">
        <v>999</v>
      </c>
      <c r="B1005" s="475">
        <v>0</v>
      </c>
      <c r="C1005" s="475">
        <v>0</v>
      </c>
      <c r="D1005" s="475">
        <v>0</v>
      </c>
      <c r="E1005" s="475">
        <v>0</v>
      </c>
    </row>
    <row r="1006" spans="1:5" x14ac:dyDescent="0.25">
      <c r="A1006" s="432">
        <v>1000</v>
      </c>
      <c r="B1006" s="475">
        <v>0</v>
      </c>
      <c r="C1006" s="475">
        <v>0</v>
      </c>
      <c r="D1006" s="475">
        <v>0</v>
      </c>
      <c r="E1006" s="475">
        <v>0</v>
      </c>
    </row>
    <row r="1007" spans="1:5" x14ac:dyDescent="0.25">
      <c r="A1007" s="432">
        <v>1001</v>
      </c>
      <c r="B1007" s="475">
        <v>0</v>
      </c>
      <c r="C1007" s="475">
        <v>0</v>
      </c>
      <c r="D1007" s="475">
        <v>0</v>
      </c>
      <c r="E1007" s="475">
        <v>0</v>
      </c>
    </row>
    <row r="1008" spans="1:5" x14ac:dyDescent="0.25">
      <c r="A1008" s="432">
        <v>1002</v>
      </c>
      <c r="B1008" s="475">
        <v>0</v>
      </c>
      <c r="C1008" s="475">
        <v>0</v>
      </c>
      <c r="D1008" s="475">
        <v>0</v>
      </c>
      <c r="E1008" s="475">
        <v>0</v>
      </c>
    </row>
    <row r="1009" spans="1:5" x14ac:dyDescent="0.25">
      <c r="A1009" s="432">
        <v>1003</v>
      </c>
      <c r="B1009" s="475">
        <v>0</v>
      </c>
      <c r="C1009" s="475">
        <v>0</v>
      </c>
      <c r="D1009" s="475">
        <v>0</v>
      </c>
      <c r="E1009" s="475">
        <v>0</v>
      </c>
    </row>
    <row r="1010" spans="1:5" x14ac:dyDescent="0.25">
      <c r="A1010" s="432">
        <v>1004</v>
      </c>
      <c r="B1010" s="475">
        <v>0</v>
      </c>
      <c r="C1010" s="475">
        <v>0</v>
      </c>
      <c r="D1010" s="475">
        <v>0</v>
      </c>
      <c r="E1010" s="475">
        <v>0</v>
      </c>
    </row>
    <row r="1011" spans="1:5" x14ac:dyDescent="0.25">
      <c r="A1011" s="432">
        <v>1005</v>
      </c>
      <c r="B1011" s="475">
        <v>0</v>
      </c>
      <c r="C1011" s="475">
        <v>0</v>
      </c>
      <c r="D1011" s="475">
        <v>0</v>
      </c>
      <c r="E1011" s="475">
        <v>0</v>
      </c>
    </row>
    <row r="1012" spans="1:5" x14ac:dyDescent="0.25">
      <c r="A1012" s="432">
        <v>1006</v>
      </c>
      <c r="B1012" s="475">
        <v>0</v>
      </c>
      <c r="C1012" s="475">
        <v>0</v>
      </c>
      <c r="D1012" s="475">
        <v>0</v>
      </c>
      <c r="E1012" s="475">
        <v>0</v>
      </c>
    </row>
    <row r="1013" spans="1:5" x14ac:dyDescent="0.25">
      <c r="A1013" s="432">
        <v>1007</v>
      </c>
      <c r="B1013" s="475">
        <v>0</v>
      </c>
      <c r="C1013" s="475">
        <v>0</v>
      </c>
      <c r="D1013" s="475">
        <v>0</v>
      </c>
      <c r="E1013" s="475">
        <v>0</v>
      </c>
    </row>
    <row r="1014" spans="1:5" x14ac:dyDescent="0.25">
      <c r="A1014" s="432">
        <v>1008</v>
      </c>
      <c r="B1014" s="475">
        <v>0</v>
      </c>
      <c r="C1014" s="475">
        <v>0</v>
      </c>
      <c r="D1014" s="475">
        <v>0</v>
      </c>
      <c r="E1014" s="475">
        <v>0</v>
      </c>
    </row>
    <row r="1015" spans="1:5" x14ac:dyDescent="0.25">
      <c r="A1015" s="432">
        <v>1009</v>
      </c>
      <c r="B1015" s="475">
        <v>0</v>
      </c>
      <c r="C1015" s="475">
        <v>0</v>
      </c>
      <c r="D1015" s="475">
        <v>0</v>
      </c>
      <c r="E1015" s="475">
        <v>0</v>
      </c>
    </row>
    <row r="1016" spans="1:5" x14ac:dyDescent="0.25">
      <c r="A1016" s="432">
        <v>1010</v>
      </c>
      <c r="B1016" s="475">
        <v>0</v>
      </c>
      <c r="C1016" s="475">
        <v>0</v>
      </c>
      <c r="D1016" s="475">
        <v>0</v>
      </c>
      <c r="E1016" s="475">
        <v>0</v>
      </c>
    </row>
    <row r="1017" spans="1:5" x14ac:dyDescent="0.25">
      <c r="A1017" s="432">
        <v>1011</v>
      </c>
      <c r="B1017" s="475">
        <v>0</v>
      </c>
      <c r="C1017" s="475">
        <v>0</v>
      </c>
      <c r="D1017" s="475">
        <v>0</v>
      </c>
      <c r="E1017" s="475">
        <v>0</v>
      </c>
    </row>
    <row r="1018" spans="1:5" x14ac:dyDescent="0.25">
      <c r="A1018" s="432">
        <v>1012</v>
      </c>
      <c r="B1018" s="475">
        <v>0</v>
      </c>
      <c r="C1018" s="475">
        <v>0</v>
      </c>
      <c r="D1018" s="475">
        <v>0</v>
      </c>
      <c r="E1018" s="475">
        <v>0</v>
      </c>
    </row>
    <row r="1019" spans="1:5" x14ac:dyDescent="0.25">
      <c r="A1019" s="432">
        <v>1013</v>
      </c>
      <c r="B1019" s="475">
        <v>0</v>
      </c>
      <c r="C1019" s="475">
        <v>0</v>
      </c>
      <c r="D1019" s="475">
        <v>0</v>
      </c>
      <c r="E1019" s="475">
        <v>0</v>
      </c>
    </row>
    <row r="1020" spans="1:5" x14ac:dyDescent="0.25">
      <c r="A1020" s="432">
        <v>1014</v>
      </c>
      <c r="B1020" s="475">
        <v>0</v>
      </c>
      <c r="C1020" s="475">
        <v>0</v>
      </c>
      <c r="D1020" s="475">
        <v>0</v>
      </c>
      <c r="E1020" s="475">
        <v>0</v>
      </c>
    </row>
    <row r="1021" spans="1:5" x14ac:dyDescent="0.25">
      <c r="A1021" s="432">
        <v>1015</v>
      </c>
      <c r="B1021" s="475">
        <v>0</v>
      </c>
      <c r="C1021" s="475">
        <v>0</v>
      </c>
      <c r="D1021" s="475">
        <v>0</v>
      </c>
      <c r="E1021" s="475">
        <v>0</v>
      </c>
    </row>
    <row r="1022" spans="1:5" x14ac:dyDescent="0.25">
      <c r="A1022" s="432">
        <v>1016</v>
      </c>
      <c r="B1022" s="475">
        <v>0</v>
      </c>
      <c r="C1022" s="475">
        <v>0</v>
      </c>
      <c r="D1022" s="475">
        <v>0</v>
      </c>
      <c r="E1022" s="475">
        <v>0</v>
      </c>
    </row>
    <row r="1023" spans="1:5" x14ac:dyDescent="0.25">
      <c r="A1023" s="432">
        <v>1017</v>
      </c>
      <c r="B1023" s="475">
        <v>0</v>
      </c>
      <c r="C1023" s="475">
        <v>0</v>
      </c>
      <c r="D1023" s="475">
        <v>0</v>
      </c>
      <c r="E1023" s="475">
        <v>0</v>
      </c>
    </row>
    <row r="1024" spans="1:5" x14ac:dyDescent="0.25">
      <c r="A1024" s="432">
        <v>1018</v>
      </c>
      <c r="B1024" s="475">
        <v>0</v>
      </c>
      <c r="C1024" s="475">
        <v>0</v>
      </c>
      <c r="D1024" s="475">
        <v>0</v>
      </c>
      <c r="E1024" s="475">
        <v>0</v>
      </c>
    </row>
    <row r="1025" spans="1:5" x14ac:dyDescent="0.25">
      <c r="A1025" s="432">
        <v>1019</v>
      </c>
      <c r="B1025" s="475">
        <v>0</v>
      </c>
      <c r="C1025" s="475">
        <v>0</v>
      </c>
      <c r="D1025" s="475">
        <v>0</v>
      </c>
      <c r="E1025" s="475">
        <v>0</v>
      </c>
    </row>
    <row r="1026" spans="1:5" x14ac:dyDescent="0.25">
      <c r="A1026" s="432">
        <v>1020</v>
      </c>
      <c r="B1026" s="475">
        <v>0</v>
      </c>
      <c r="C1026" s="475">
        <v>0</v>
      </c>
      <c r="D1026" s="475">
        <v>0</v>
      </c>
      <c r="E1026" s="475">
        <v>0</v>
      </c>
    </row>
    <row r="1027" spans="1:5" x14ac:dyDescent="0.25">
      <c r="A1027" s="432">
        <v>1021</v>
      </c>
      <c r="B1027" s="475">
        <v>0</v>
      </c>
      <c r="C1027" s="475">
        <v>0</v>
      </c>
      <c r="D1027" s="475">
        <v>0</v>
      </c>
      <c r="E1027" s="475">
        <v>0</v>
      </c>
    </row>
    <row r="1028" spans="1:5" x14ac:dyDescent="0.25">
      <c r="A1028" s="432">
        <v>1022</v>
      </c>
      <c r="B1028" s="475">
        <v>0</v>
      </c>
      <c r="C1028" s="475">
        <v>0</v>
      </c>
      <c r="D1028" s="475">
        <v>0</v>
      </c>
      <c r="E1028" s="475">
        <v>0</v>
      </c>
    </row>
    <row r="1029" spans="1:5" x14ac:dyDescent="0.25">
      <c r="A1029" s="432">
        <v>1023</v>
      </c>
      <c r="B1029" s="475">
        <v>0</v>
      </c>
      <c r="C1029" s="475">
        <v>0</v>
      </c>
      <c r="D1029" s="475">
        <v>0</v>
      </c>
      <c r="E1029" s="475">
        <v>0</v>
      </c>
    </row>
    <row r="1030" spans="1:5" x14ac:dyDescent="0.25">
      <c r="A1030" s="432">
        <v>1024</v>
      </c>
      <c r="B1030" s="475">
        <v>0</v>
      </c>
      <c r="C1030" s="475">
        <v>0</v>
      </c>
      <c r="D1030" s="475">
        <v>0</v>
      </c>
      <c r="E1030" s="475">
        <v>0</v>
      </c>
    </row>
    <row r="1031" spans="1:5" x14ac:dyDescent="0.25">
      <c r="A1031" s="432">
        <v>1025</v>
      </c>
      <c r="B1031" s="475">
        <v>0</v>
      </c>
      <c r="C1031" s="475">
        <v>0</v>
      </c>
      <c r="D1031" s="475">
        <v>0</v>
      </c>
      <c r="E1031" s="475">
        <v>0</v>
      </c>
    </row>
    <row r="1032" spans="1:5" x14ac:dyDescent="0.25">
      <c r="A1032" s="432">
        <v>1026</v>
      </c>
      <c r="B1032" s="475">
        <v>0</v>
      </c>
      <c r="C1032" s="475">
        <v>0</v>
      </c>
      <c r="D1032" s="475">
        <v>0</v>
      </c>
      <c r="E1032" s="475">
        <v>0</v>
      </c>
    </row>
    <row r="1033" spans="1:5" x14ac:dyDescent="0.25">
      <c r="A1033" s="432">
        <v>1027</v>
      </c>
      <c r="B1033" s="475">
        <v>0</v>
      </c>
      <c r="C1033" s="475">
        <v>0</v>
      </c>
      <c r="D1033" s="475">
        <v>0</v>
      </c>
      <c r="E1033" s="475">
        <v>0</v>
      </c>
    </row>
    <row r="1034" spans="1:5" x14ac:dyDescent="0.25">
      <c r="A1034" s="432">
        <v>1028</v>
      </c>
      <c r="B1034" s="475">
        <v>0</v>
      </c>
      <c r="C1034" s="475">
        <v>0</v>
      </c>
      <c r="D1034" s="475">
        <v>0</v>
      </c>
      <c r="E1034" s="475">
        <v>0</v>
      </c>
    </row>
    <row r="1035" spans="1:5" x14ac:dyDescent="0.25">
      <c r="A1035" s="432">
        <v>1029</v>
      </c>
      <c r="B1035" s="475">
        <v>0</v>
      </c>
      <c r="C1035" s="475">
        <v>0</v>
      </c>
      <c r="D1035" s="475">
        <v>0</v>
      </c>
      <c r="E1035" s="475">
        <v>0</v>
      </c>
    </row>
    <row r="1036" spans="1:5" x14ac:dyDescent="0.25">
      <c r="A1036" s="432">
        <v>1030</v>
      </c>
      <c r="B1036" s="475">
        <v>0</v>
      </c>
      <c r="C1036" s="475">
        <v>0</v>
      </c>
      <c r="D1036" s="475">
        <v>0</v>
      </c>
      <c r="E1036" s="475">
        <v>0</v>
      </c>
    </row>
    <row r="1037" spans="1:5" x14ac:dyDescent="0.25">
      <c r="A1037" s="432">
        <v>1031</v>
      </c>
      <c r="B1037" s="475">
        <v>0</v>
      </c>
      <c r="C1037" s="475">
        <v>0</v>
      </c>
      <c r="D1037" s="475">
        <v>0</v>
      </c>
      <c r="E1037" s="475">
        <v>0</v>
      </c>
    </row>
    <row r="1038" spans="1:5" x14ac:dyDescent="0.25">
      <c r="A1038" s="432">
        <v>1032</v>
      </c>
      <c r="B1038" s="475">
        <v>0</v>
      </c>
      <c r="C1038" s="475">
        <v>0</v>
      </c>
      <c r="D1038" s="475">
        <v>0</v>
      </c>
      <c r="E1038" s="475">
        <v>0</v>
      </c>
    </row>
    <row r="1039" spans="1:5" x14ac:dyDescent="0.25">
      <c r="A1039" s="432">
        <v>1033</v>
      </c>
      <c r="B1039" s="475">
        <v>0</v>
      </c>
      <c r="C1039" s="475">
        <v>0</v>
      </c>
      <c r="D1039" s="475">
        <v>0</v>
      </c>
      <c r="E1039" s="475">
        <v>0</v>
      </c>
    </row>
    <row r="1040" spans="1:5" x14ac:dyDescent="0.25">
      <c r="A1040" s="432">
        <v>1034</v>
      </c>
      <c r="B1040" s="475">
        <v>0</v>
      </c>
      <c r="C1040" s="475">
        <v>0</v>
      </c>
      <c r="D1040" s="475">
        <v>0</v>
      </c>
      <c r="E1040" s="475">
        <v>0</v>
      </c>
    </row>
    <row r="1041" spans="1:5" x14ac:dyDescent="0.25">
      <c r="A1041" s="432">
        <v>1035</v>
      </c>
      <c r="B1041" s="475">
        <v>0</v>
      </c>
      <c r="C1041" s="475">
        <v>0</v>
      </c>
      <c r="D1041" s="475">
        <v>0</v>
      </c>
      <c r="E1041" s="475">
        <v>0</v>
      </c>
    </row>
    <row r="1042" spans="1:5" x14ac:dyDescent="0.25">
      <c r="A1042" s="432">
        <v>1036</v>
      </c>
      <c r="B1042" s="475">
        <v>0</v>
      </c>
      <c r="C1042" s="475">
        <v>0</v>
      </c>
      <c r="D1042" s="475">
        <v>0</v>
      </c>
      <c r="E1042" s="475">
        <v>0</v>
      </c>
    </row>
    <row r="1043" spans="1:5" x14ac:dyDescent="0.25">
      <c r="A1043" s="432">
        <v>1037</v>
      </c>
      <c r="B1043" s="475">
        <v>0</v>
      </c>
      <c r="C1043" s="475">
        <v>0</v>
      </c>
      <c r="D1043" s="475">
        <v>0</v>
      </c>
      <c r="E1043" s="475">
        <v>0</v>
      </c>
    </row>
    <row r="1044" spans="1:5" x14ac:dyDescent="0.25">
      <c r="A1044" s="432">
        <v>1038</v>
      </c>
      <c r="B1044" s="475">
        <v>0</v>
      </c>
      <c r="C1044" s="475">
        <v>0</v>
      </c>
      <c r="D1044" s="475">
        <v>0</v>
      </c>
      <c r="E1044" s="475">
        <v>0</v>
      </c>
    </row>
    <row r="1045" spans="1:5" x14ac:dyDescent="0.25">
      <c r="A1045" s="432">
        <v>1039</v>
      </c>
      <c r="B1045" s="475">
        <v>0</v>
      </c>
      <c r="C1045" s="475">
        <v>0</v>
      </c>
      <c r="D1045" s="475">
        <v>0</v>
      </c>
      <c r="E1045" s="475">
        <v>0</v>
      </c>
    </row>
    <row r="1046" spans="1:5" x14ac:dyDescent="0.25">
      <c r="A1046" s="432">
        <v>1040</v>
      </c>
      <c r="B1046" s="475">
        <v>0</v>
      </c>
      <c r="C1046" s="475">
        <v>0</v>
      </c>
      <c r="D1046" s="475">
        <v>0</v>
      </c>
      <c r="E1046" s="475">
        <v>0</v>
      </c>
    </row>
    <row r="1047" spans="1:5" x14ac:dyDescent="0.25">
      <c r="A1047" s="432">
        <v>1041</v>
      </c>
      <c r="B1047" s="475">
        <v>0</v>
      </c>
      <c r="C1047" s="475">
        <v>0</v>
      </c>
      <c r="D1047" s="475">
        <v>0</v>
      </c>
      <c r="E1047" s="475">
        <v>0</v>
      </c>
    </row>
    <row r="1048" spans="1:5" x14ac:dyDescent="0.25">
      <c r="A1048" s="432">
        <v>1042</v>
      </c>
      <c r="B1048" s="475">
        <v>0</v>
      </c>
      <c r="C1048" s="475">
        <v>0</v>
      </c>
      <c r="D1048" s="475">
        <v>0</v>
      </c>
      <c r="E1048" s="475">
        <v>0</v>
      </c>
    </row>
    <row r="1049" spans="1:5" x14ac:dyDescent="0.25">
      <c r="A1049" s="432">
        <v>1043</v>
      </c>
      <c r="B1049" s="475">
        <v>0</v>
      </c>
      <c r="C1049" s="475">
        <v>0</v>
      </c>
      <c r="D1049" s="475">
        <v>0</v>
      </c>
      <c r="E1049" s="475">
        <v>0</v>
      </c>
    </row>
    <row r="1050" spans="1:5" x14ac:dyDescent="0.25">
      <c r="A1050" s="432">
        <v>1044</v>
      </c>
      <c r="B1050" s="475">
        <v>0</v>
      </c>
      <c r="C1050" s="475">
        <v>0</v>
      </c>
      <c r="D1050" s="475">
        <v>0</v>
      </c>
      <c r="E1050" s="475">
        <v>0</v>
      </c>
    </row>
    <row r="1051" spans="1:5" x14ac:dyDescent="0.25">
      <c r="A1051" s="432">
        <v>1045</v>
      </c>
      <c r="B1051" s="475">
        <v>0</v>
      </c>
      <c r="C1051" s="475">
        <v>0</v>
      </c>
      <c r="D1051" s="475">
        <v>0</v>
      </c>
      <c r="E1051" s="475">
        <v>0</v>
      </c>
    </row>
    <row r="1052" spans="1:5" x14ac:dyDescent="0.25">
      <c r="A1052" s="432">
        <v>1046</v>
      </c>
      <c r="B1052" s="475">
        <v>0</v>
      </c>
      <c r="C1052" s="475">
        <v>0</v>
      </c>
      <c r="D1052" s="475">
        <v>0</v>
      </c>
      <c r="E1052" s="475">
        <v>0</v>
      </c>
    </row>
    <row r="1053" spans="1:5" x14ac:dyDescent="0.25">
      <c r="A1053" s="432">
        <v>1047</v>
      </c>
      <c r="B1053" s="475">
        <v>0</v>
      </c>
      <c r="C1053" s="475">
        <v>0</v>
      </c>
      <c r="D1053" s="475">
        <v>0</v>
      </c>
      <c r="E1053" s="475">
        <v>0</v>
      </c>
    </row>
    <row r="1054" spans="1:5" x14ac:dyDescent="0.25">
      <c r="A1054" s="432">
        <v>1048</v>
      </c>
      <c r="B1054" s="475">
        <v>0</v>
      </c>
      <c r="C1054" s="475">
        <v>0</v>
      </c>
      <c r="D1054" s="475">
        <v>0</v>
      </c>
      <c r="E1054" s="475">
        <v>0</v>
      </c>
    </row>
    <row r="1055" spans="1:5" x14ac:dyDescent="0.25">
      <c r="A1055" s="432">
        <v>1049</v>
      </c>
      <c r="B1055" s="475">
        <v>0</v>
      </c>
      <c r="C1055" s="475">
        <v>0</v>
      </c>
      <c r="D1055" s="475">
        <v>0</v>
      </c>
      <c r="E1055" s="475">
        <v>0</v>
      </c>
    </row>
    <row r="1056" spans="1:5" x14ac:dyDescent="0.25">
      <c r="A1056" s="432">
        <v>1050</v>
      </c>
      <c r="B1056" s="475">
        <v>0</v>
      </c>
      <c r="C1056" s="475">
        <v>0</v>
      </c>
      <c r="D1056" s="475">
        <v>0</v>
      </c>
      <c r="E1056" s="475">
        <v>0</v>
      </c>
    </row>
    <row r="1057" spans="1:5" x14ac:dyDescent="0.25">
      <c r="A1057" s="432">
        <v>1051</v>
      </c>
      <c r="B1057" s="475">
        <v>0</v>
      </c>
      <c r="C1057" s="475">
        <v>0</v>
      </c>
      <c r="D1057" s="475">
        <v>0</v>
      </c>
      <c r="E1057" s="475">
        <v>0</v>
      </c>
    </row>
    <row r="1058" spans="1:5" x14ac:dyDescent="0.25">
      <c r="A1058" s="432">
        <v>1052</v>
      </c>
      <c r="B1058" s="475">
        <v>0</v>
      </c>
      <c r="C1058" s="475">
        <v>0</v>
      </c>
      <c r="D1058" s="475">
        <v>0</v>
      </c>
      <c r="E1058" s="475">
        <v>0</v>
      </c>
    </row>
    <row r="1059" spans="1:5" x14ac:dyDescent="0.25">
      <c r="A1059" s="432">
        <v>1053</v>
      </c>
      <c r="B1059" s="475">
        <v>0</v>
      </c>
      <c r="C1059" s="475">
        <v>0</v>
      </c>
      <c r="D1059" s="475">
        <v>0</v>
      </c>
      <c r="E1059" s="475">
        <v>0</v>
      </c>
    </row>
    <row r="1060" spans="1:5" x14ac:dyDescent="0.25">
      <c r="A1060" s="432">
        <v>1054</v>
      </c>
      <c r="B1060" s="475">
        <v>0</v>
      </c>
      <c r="C1060" s="475">
        <v>0</v>
      </c>
      <c r="D1060" s="475">
        <v>0</v>
      </c>
      <c r="E1060" s="475">
        <v>0</v>
      </c>
    </row>
    <row r="1061" spans="1:5" x14ac:dyDescent="0.25">
      <c r="A1061" s="432">
        <v>1055</v>
      </c>
      <c r="B1061" s="475">
        <v>0</v>
      </c>
      <c r="C1061" s="475">
        <v>0</v>
      </c>
      <c r="D1061" s="475">
        <v>0</v>
      </c>
      <c r="E1061" s="475">
        <v>0</v>
      </c>
    </row>
    <row r="1062" spans="1:5" x14ac:dyDescent="0.25">
      <c r="A1062" s="432">
        <v>1056</v>
      </c>
      <c r="B1062" s="475">
        <v>0</v>
      </c>
      <c r="C1062" s="475">
        <v>0</v>
      </c>
      <c r="D1062" s="475">
        <v>0</v>
      </c>
      <c r="E1062" s="475">
        <v>0</v>
      </c>
    </row>
    <row r="1063" spans="1:5" x14ac:dyDescent="0.25">
      <c r="A1063" s="432">
        <v>1057</v>
      </c>
      <c r="B1063" s="475">
        <v>0</v>
      </c>
      <c r="C1063" s="475">
        <v>0</v>
      </c>
      <c r="D1063" s="475">
        <v>0</v>
      </c>
      <c r="E1063" s="475">
        <v>0</v>
      </c>
    </row>
    <row r="1064" spans="1:5" x14ac:dyDescent="0.25">
      <c r="A1064" s="432">
        <v>1058</v>
      </c>
      <c r="B1064" s="475">
        <v>0</v>
      </c>
      <c r="C1064" s="475">
        <v>0</v>
      </c>
      <c r="D1064" s="475">
        <v>0</v>
      </c>
      <c r="E1064" s="475">
        <v>0</v>
      </c>
    </row>
    <row r="1065" spans="1:5" x14ac:dyDescent="0.25">
      <c r="A1065" s="432">
        <v>1059</v>
      </c>
      <c r="B1065" s="475">
        <v>0</v>
      </c>
      <c r="C1065" s="475">
        <v>0</v>
      </c>
      <c r="D1065" s="475">
        <v>0</v>
      </c>
      <c r="E1065" s="475">
        <v>0</v>
      </c>
    </row>
    <row r="1066" spans="1:5" x14ac:dyDescent="0.25">
      <c r="A1066" s="432">
        <v>1060</v>
      </c>
      <c r="B1066" s="475">
        <v>0</v>
      </c>
      <c r="C1066" s="475">
        <v>0</v>
      </c>
      <c r="D1066" s="475">
        <v>0</v>
      </c>
      <c r="E1066" s="475">
        <v>0</v>
      </c>
    </row>
    <row r="1067" spans="1:5" x14ac:dyDescent="0.25">
      <c r="A1067" s="432">
        <v>1061</v>
      </c>
      <c r="B1067" s="475">
        <v>0</v>
      </c>
      <c r="C1067" s="475">
        <v>0</v>
      </c>
      <c r="D1067" s="475">
        <v>0</v>
      </c>
      <c r="E1067" s="475">
        <v>0</v>
      </c>
    </row>
    <row r="1068" spans="1:5" x14ac:dyDescent="0.25">
      <c r="A1068" s="432">
        <v>1062</v>
      </c>
      <c r="B1068" s="475">
        <v>0</v>
      </c>
      <c r="C1068" s="475">
        <v>0</v>
      </c>
      <c r="D1068" s="475">
        <v>0</v>
      </c>
      <c r="E1068" s="475">
        <v>0</v>
      </c>
    </row>
    <row r="1069" spans="1:5" x14ac:dyDescent="0.25">
      <c r="A1069" s="432">
        <v>1063</v>
      </c>
      <c r="B1069" s="475">
        <v>0</v>
      </c>
      <c r="C1069" s="475">
        <v>0</v>
      </c>
      <c r="D1069" s="475">
        <v>0</v>
      </c>
      <c r="E1069" s="475">
        <v>0</v>
      </c>
    </row>
    <row r="1070" spans="1:5" x14ac:dyDescent="0.25">
      <c r="A1070" s="432">
        <v>1064</v>
      </c>
      <c r="B1070" s="475">
        <v>0</v>
      </c>
      <c r="C1070" s="475">
        <v>0</v>
      </c>
      <c r="D1070" s="475">
        <v>0</v>
      </c>
      <c r="E1070" s="475">
        <v>0</v>
      </c>
    </row>
    <row r="1071" spans="1:5" x14ac:dyDescent="0.25">
      <c r="A1071" s="432">
        <v>1065</v>
      </c>
      <c r="B1071" s="475">
        <v>0</v>
      </c>
      <c r="C1071" s="475">
        <v>0</v>
      </c>
      <c r="D1071" s="475">
        <v>0</v>
      </c>
      <c r="E1071" s="475">
        <v>0</v>
      </c>
    </row>
    <row r="1072" spans="1:5" x14ac:dyDescent="0.25">
      <c r="A1072" s="432">
        <v>1066</v>
      </c>
      <c r="B1072" s="475">
        <v>0</v>
      </c>
      <c r="C1072" s="475">
        <v>0</v>
      </c>
      <c r="D1072" s="475">
        <v>0</v>
      </c>
      <c r="E1072" s="475">
        <v>0</v>
      </c>
    </row>
    <row r="1073" spans="1:5" x14ac:dyDescent="0.25">
      <c r="A1073" s="432">
        <v>1067</v>
      </c>
      <c r="B1073" s="475">
        <v>0</v>
      </c>
      <c r="C1073" s="475">
        <v>0</v>
      </c>
      <c r="D1073" s="475">
        <v>0</v>
      </c>
      <c r="E1073" s="475">
        <v>0</v>
      </c>
    </row>
    <row r="1074" spans="1:5" x14ac:dyDescent="0.25">
      <c r="A1074" s="432">
        <v>1068</v>
      </c>
      <c r="B1074" s="475">
        <v>0</v>
      </c>
      <c r="C1074" s="475">
        <v>0</v>
      </c>
      <c r="D1074" s="475">
        <v>0</v>
      </c>
      <c r="E1074" s="475">
        <v>0</v>
      </c>
    </row>
    <row r="1075" spans="1:5" x14ac:dyDescent="0.25">
      <c r="A1075" s="432">
        <v>1069</v>
      </c>
      <c r="B1075" s="475">
        <v>0</v>
      </c>
      <c r="C1075" s="475">
        <v>0</v>
      </c>
      <c r="D1075" s="475">
        <v>0</v>
      </c>
      <c r="E1075" s="475">
        <v>0</v>
      </c>
    </row>
    <row r="1076" spans="1:5" x14ac:dyDescent="0.25">
      <c r="A1076" s="432">
        <v>1070</v>
      </c>
      <c r="B1076" s="475">
        <v>0</v>
      </c>
      <c r="C1076" s="475">
        <v>0</v>
      </c>
      <c r="D1076" s="475">
        <v>0</v>
      </c>
      <c r="E1076" s="475">
        <v>0</v>
      </c>
    </row>
    <row r="1077" spans="1:5" x14ac:dyDescent="0.25">
      <c r="A1077" s="432">
        <v>1071</v>
      </c>
      <c r="B1077" s="475">
        <v>0</v>
      </c>
      <c r="C1077" s="475">
        <v>0</v>
      </c>
      <c r="D1077" s="475">
        <v>0</v>
      </c>
      <c r="E1077" s="475">
        <v>0</v>
      </c>
    </row>
    <row r="1078" spans="1:5" x14ac:dyDescent="0.25">
      <c r="A1078" s="432">
        <v>1072</v>
      </c>
      <c r="B1078" s="475">
        <v>0</v>
      </c>
      <c r="C1078" s="475">
        <v>0</v>
      </c>
      <c r="D1078" s="475">
        <v>0</v>
      </c>
      <c r="E1078" s="475">
        <v>0</v>
      </c>
    </row>
    <row r="1079" spans="1:5" x14ac:dyDescent="0.25">
      <c r="A1079" s="432">
        <v>1073</v>
      </c>
      <c r="B1079" s="475">
        <v>0</v>
      </c>
      <c r="C1079" s="475">
        <v>0</v>
      </c>
      <c r="D1079" s="475">
        <v>0</v>
      </c>
      <c r="E1079" s="475">
        <v>0</v>
      </c>
    </row>
    <row r="1080" spans="1:5" x14ac:dyDescent="0.25">
      <c r="A1080" s="432">
        <v>1074</v>
      </c>
      <c r="B1080" s="475">
        <v>0</v>
      </c>
      <c r="C1080" s="475">
        <v>0</v>
      </c>
      <c r="D1080" s="475">
        <v>0</v>
      </c>
      <c r="E1080" s="475">
        <v>0</v>
      </c>
    </row>
    <row r="1081" spans="1:5" x14ac:dyDescent="0.25">
      <c r="A1081" s="432">
        <v>1075</v>
      </c>
      <c r="B1081" s="475">
        <v>0</v>
      </c>
      <c r="C1081" s="475">
        <v>0</v>
      </c>
      <c r="D1081" s="475">
        <v>0</v>
      </c>
      <c r="E1081" s="475">
        <v>0</v>
      </c>
    </row>
    <row r="1082" spans="1:5" x14ac:dyDescent="0.25">
      <c r="A1082" s="432">
        <v>1076</v>
      </c>
      <c r="B1082" s="475">
        <v>0</v>
      </c>
      <c r="C1082" s="475">
        <v>0</v>
      </c>
      <c r="D1082" s="475">
        <v>0</v>
      </c>
      <c r="E1082" s="475">
        <v>0</v>
      </c>
    </row>
    <row r="1083" spans="1:5" x14ac:dyDescent="0.25">
      <c r="A1083" s="432">
        <v>1077</v>
      </c>
      <c r="B1083" s="475">
        <v>0</v>
      </c>
      <c r="C1083" s="475">
        <v>0</v>
      </c>
      <c r="D1083" s="475">
        <v>0</v>
      </c>
      <c r="E1083" s="475">
        <v>0</v>
      </c>
    </row>
    <row r="1084" spans="1:5" x14ac:dyDescent="0.25">
      <c r="A1084" s="432">
        <v>1078</v>
      </c>
      <c r="B1084" s="475">
        <v>0</v>
      </c>
      <c r="C1084" s="475">
        <v>0</v>
      </c>
      <c r="D1084" s="475">
        <v>0</v>
      </c>
      <c r="E1084" s="475">
        <v>0</v>
      </c>
    </row>
    <row r="1085" spans="1:5" x14ac:dyDescent="0.25">
      <c r="A1085" s="432">
        <v>1079</v>
      </c>
      <c r="B1085" s="475">
        <v>0</v>
      </c>
      <c r="C1085" s="475">
        <v>0</v>
      </c>
      <c r="D1085" s="475">
        <v>0</v>
      </c>
      <c r="E1085" s="475">
        <v>0</v>
      </c>
    </row>
    <row r="1086" spans="1:5" x14ac:dyDescent="0.25">
      <c r="A1086" s="432">
        <v>1080</v>
      </c>
      <c r="B1086" s="475">
        <v>0</v>
      </c>
      <c r="C1086" s="475">
        <v>0</v>
      </c>
      <c r="D1086" s="475">
        <v>0</v>
      </c>
      <c r="E1086" s="475">
        <v>0</v>
      </c>
    </row>
    <row r="1087" spans="1:5" x14ac:dyDescent="0.25">
      <c r="A1087" s="432">
        <v>1081</v>
      </c>
      <c r="B1087" s="475">
        <v>0</v>
      </c>
      <c r="C1087" s="475">
        <v>0</v>
      </c>
      <c r="D1087" s="475">
        <v>0</v>
      </c>
      <c r="E1087" s="475">
        <v>0</v>
      </c>
    </row>
    <row r="1088" spans="1:5" x14ac:dyDescent="0.25">
      <c r="A1088" s="432">
        <v>1082</v>
      </c>
      <c r="B1088" s="475">
        <v>0</v>
      </c>
      <c r="C1088" s="475">
        <v>0</v>
      </c>
      <c r="D1088" s="475">
        <v>0</v>
      </c>
      <c r="E1088" s="475">
        <v>0</v>
      </c>
    </row>
    <row r="1089" spans="1:5" x14ac:dyDescent="0.25">
      <c r="A1089" s="432">
        <v>1083</v>
      </c>
      <c r="B1089" s="475">
        <v>0</v>
      </c>
      <c r="C1089" s="475">
        <v>0</v>
      </c>
      <c r="D1089" s="475">
        <v>0</v>
      </c>
      <c r="E1089" s="475">
        <v>0</v>
      </c>
    </row>
    <row r="1090" spans="1:5" x14ac:dyDescent="0.25">
      <c r="A1090" s="432">
        <v>1084</v>
      </c>
      <c r="B1090" s="475">
        <v>0</v>
      </c>
      <c r="C1090" s="475">
        <v>0</v>
      </c>
      <c r="D1090" s="475">
        <v>0</v>
      </c>
      <c r="E1090" s="475">
        <v>0</v>
      </c>
    </row>
    <row r="1091" spans="1:5" x14ac:dyDescent="0.25">
      <c r="A1091" s="432">
        <v>1085</v>
      </c>
      <c r="B1091" s="475">
        <v>0</v>
      </c>
      <c r="C1091" s="475">
        <v>0</v>
      </c>
      <c r="D1091" s="475">
        <v>0</v>
      </c>
      <c r="E1091" s="475">
        <v>0</v>
      </c>
    </row>
    <row r="1092" spans="1:5" x14ac:dyDescent="0.25">
      <c r="A1092" s="432">
        <v>1086</v>
      </c>
      <c r="B1092" s="475">
        <v>0</v>
      </c>
      <c r="C1092" s="475">
        <v>0</v>
      </c>
      <c r="D1092" s="475">
        <v>0</v>
      </c>
      <c r="E1092" s="475">
        <v>0</v>
      </c>
    </row>
    <row r="1093" spans="1:5" x14ac:dyDescent="0.25">
      <c r="A1093" s="432">
        <v>1087</v>
      </c>
      <c r="B1093" s="475">
        <v>0</v>
      </c>
      <c r="C1093" s="475">
        <v>0</v>
      </c>
      <c r="D1093" s="475">
        <v>0</v>
      </c>
      <c r="E1093" s="475">
        <v>0</v>
      </c>
    </row>
    <row r="1094" spans="1:5" x14ac:dyDescent="0.25">
      <c r="A1094" s="432">
        <v>1088</v>
      </c>
      <c r="B1094" s="475">
        <v>0</v>
      </c>
      <c r="C1094" s="475">
        <v>0</v>
      </c>
      <c r="D1094" s="475">
        <v>0</v>
      </c>
      <c r="E1094" s="475">
        <v>0</v>
      </c>
    </row>
    <row r="1095" spans="1:5" x14ac:dyDescent="0.25">
      <c r="A1095" s="432">
        <v>1089</v>
      </c>
      <c r="B1095" s="475">
        <v>0</v>
      </c>
      <c r="C1095" s="475">
        <v>0</v>
      </c>
      <c r="D1095" s="475">
        <v>0</v>
      </c>
      <c r="E1095" s="475">
        <v>0</v>
      </c>
    </row>
    <row r="1096" spans="1:5" x14ac:dyDescent="0.25">
      <c r="A1096" s="432">
        <v>1090</v>
      </c>
      <c r="B1096" s="475">
        <v>0</v>
      </c>
      <c r="C1096" s="475">
        <v>0</v>
      </c>
      <c r="D1096" s="475">
        <v>0</v>
      </c>
      <c r="E1096" s="475">
        <v>0</v>
      </c>
    </row>
    <row r="1097" spans="1:5" x14ac:dyDescent="0.25">
      <c r="A1097" s="432">
        <v>1091</v>
      </c>
      <c r="B1097" s="475">
        <v>0</v>
      </c>
      <c r="C1097" s="475">
        <v>0</v>
      </c>
      <c r="D1097" s="475">
        <v>0</v>
      </c>
      <c r="E1097" s="475">
        <v>0</v>
      </c>
    </row>
    <row r="1098" spans="1:5" x14ac:dyDescent="0.25">
      <c r="A1098" s="432">
        <v>1092</v>
      </c>
      <c r="B1098" s="475">
        <v>0</v>
      </c>
      <c r="C1098" s="475">
        <v>0</v>
      </c>
      <c r="D1098" s="475">
        <v>0</v>
      </c>
      <c r="E1098" s="475">
        <v>0</v>
      </c>
    </row>
    <row r="1099" spans="1:5" x14ac:dyDescent="0.25">
      <c r="A1099" s="432">
        <v>1093</v>
      </c>
      <c r="B1099" s="475">
        <v>0</v>
      </c>
      <c r="C1099" s="475">
        <v>0</v>
      </c>
      <c r="D1099" s="475">
        <v>0</v>
      </c>
      <c r="E1099" s="475">
        <v>0</v>
      </c>
    </row>
    <row r="1100" spans="1:5" x14ac:dyDescent="0.25">
      <c r="A1100" s="432">
        <v>1094</v>
      </c>
      <c r="B1100" s="475">
        <v>0</v>
      </c>
      <c r="C1100" s="475">
        <v>0</v>
      </c>
      <c r="D1100" s="475">
        <v>0</v>
      </c>
      <c r="E1100" s="475">
        <v>0</v>
      </c>
    </row>
    <row r="1101" spans="1:5" x14ac:dyDescent="0.25">
      <c r="A1101" s="432">
        <v>1095</v>
      </c>
      <c r="B1101" s="475">
        <v>0</v>
      </c>
      <c r="C1101" s="475">
        <v>0</v>
      </c>
      <c r="D1101" s="475">
        <v>0</v>
      </c>
      <c r="E1101" s="475">
        <v>0</v>
      </c>
    </row>
    <row r="1102" spans="1:5" x14ac:dyDescent="0.25">
      <c r="A1102" s="432">
        <v>1096</v>
      </c>
      <c r="B1102" s="475">
        <v>0</v>
      </c>
      <c r="C1102" s="475">
        <v>0</v>
      </c>
      <c r="D1102" s="475">
        <v>0</v>
      </c>
      <c r="E1102" s="475">
        <v>0</v>
      </c>
    </row>
    <row r="1103" spans="1:5" x14ac:dyDescent="0.25">
      <c r="A1103" s="432">
        <v>1097</v>
      </c>
      <c r="B1103" s="475">
        <v>0</v>
      </c>
      <c r="C1103" s="475">
        <v>0</v>
      </c>
      <c r="D1103" s="475">
        <v>0</v>
      </c>
      <c r="E1103" s="475">
        <v>0</v>
      </c>
    </row>
    <row r="1104" spans="1:5" x14ac:dyDescent="0.25">
      <c r="A1104" s="432">
        <v>1098</v>
      </c>
      <c r="B1104" s="475">
        <v>0</v>
      </c>
      <c r="C1104" s="475">
        <v>0</v>
      </c>
      <c r="D1104" s="475">
        <v>0</v>
      </c>
      <c r="E1104" s="475">
        <v>0</v>
      </c>
    </row>
    <row r="1105" spans="1:5" x14ac:dyDescent="0.25">
      <c r="A1105" s="432">
        <v>1099</v>
      </c>
      <c r="B1105" s="475">
        <v>0</v>
      </c>
      <c r="C1105" s="475">
        <v>0</v>
      </c>
      <c r="D1105" s="475">
        <v>0</v>
      </c>
      <c r="E1105" s="475">
        <v>0</v>
      </c>
    </row>
    <row r="1106" spans="1:5" x14ac:dyDescent="0.25">
      <c r="A1106" s="432">
        <v>1100</v>
      </c>
      <c r="B1106" s="475">
        <v>0</v>
      </c>
      <c r="C1106" s="475">
        <v>0</v>
      </c>
      <c r="D1106" s="475">
        <v>0</v>
      </c>
      <c r="E1106" s="475">
        <v>0</v>
      </c>
    </row>
    <row r="1107" spans="1:5" x14ac:dyDescent="0.25">
      <c r="A1107" s="432">
        <v>1101</v>
      </c>
      <c r="B1107" s="475">
        <v>0</v>
      </c>
      <c r="C1107" s="475">
        <v>0</v>
      </c>
      <c r="D1107" s="475">
        <v>0</v>
      </c>
      <c r="E1107" s="475">
        <v>0</v>
      </c>
    </row>
    <row r="1108" spans="1:5" x14ac:dyDescent="0.25">
      <c r="A1108" s="432">
        <v>1102</v>
      </c>
      <c r="B1108" s="475">
        <v>0</v>
      </c>
      <c r="C1108" s="475">
        <v>0</v>
      </c>
      <c r="D1108" s="475">
        <v>0</v>
      </c>
      <c r="E1108" s="475">
        <v>0</v>
      </c>
    </row>
    <row r="1109" spans="1:5" x14ac:dyDescent="0.25">
      <c r="A1109" s="432">
        <v>1103</v>
      </c>
      <c r="B1109" s="475">
        <v>0</v>
      </c>
      <c r="C1109" s="475">
        <v>0</v>
      </c>
      <c r="D1109" s="475">
        <v>0</v>
      </c>
      <c r="E1109" s="475">
        <v>0</v>
      </c>
    </row>
    <row r="1110" spans="1:5" x14ac:dyDescent="0.25">
      <c r="A1110" s="432">
        <v>1104</v>
      </c>
      <c r="B1110" s="475">
        <v>0</v>
      </c>
      <c r="C1110" s="475">
        <v>0</v>
      </c>
      <c r="D1110" s="475">
        <v>0</v>
      </c>
      <c r="E1110" s="475">
        <v>0</v>
      </c>
    </row>
    <row r="1111" spans="1:5" x14ac:dyDescent="0.25">
      <c r="A1111" s="432">
        <v>1105</v>
      </c>
      <c r="B1111" s="475">
        <v>0</v>
      </c>
      <c r="C1111" s="475">
        <v>0</v>
      </c>
      <c r="D1111" s="475">
        <v>0</v>
      </c>
      <c r="E1111" s="475">
        <v>0</v>
      </c>
    </row>
    <row r="1112" spans="1:5" x14ac:dyDescent="0.25">
      <c r="A1112" s="432">
        <v>1106</v>
      </c>
      <c r="B1112" s="475">
        <v>0</v>
      </c>
      <c r="C1112" s="475">
        <v>0</v>
      </c>
      <c r="D1112" s="475">
        <v>0</v>
      </c>
      <c r="E1112" s="475">
        <v>0</v>
      </c>
    </row>
    <row r="1113" spans="1:5" x14ac:dyDescent="0.25">
      <c r="A1113" s="432">
        <v>1107</v>
      </c>
      <c r="B1113" s="475">
        <v>0</v>
      </c>
      <c r="C1113" s="475">
        <v>0</v>
      </c>
      <c r="D1113" s="475">
        <v>0</v>
      </c>
      <c r="E1113" s="475">
        <v>0</v>
      </c>
    </row>
    <row r="1114" spans="1:5" x14ac:dyDescent="0.25">
      <c r="A1114" s="432">
        <v>1108</v>
      </c>
      <c r="B1114" s="475">
        <v>0</v>
      </c>
      <c r="C1114" s="475">
        <v>0</v>
      </c>
      <c r="D1114" s="475">
        <v>0</v>
      </c>
      <c r="E1114" s="475">
        <v>0</v>
      </c>
    </row>
    <row r="1115" spans="1:5" x14ac:dyDescent="0.25">
      <c r="A1115" s="432">
        <v>1109</v>
      </c>
      <c r="B1115" s="475">
        <v>0</v>
      </c>
      <c r="C1115" s="475">
        <v>0</v>
      </c>
      <c r="D1115" s="475">
        <v>0</v>
      </c>
      <c r="E1115" s="475">
        <v>0</v>
      </c>
    </row>
    <row r="1116" spans="1:5" x14ac:dyDescent="0.25">
      <c r="A1116" s="432">
        <v>1110</v>
      </c>
      <c r="B1116" s="475">
        <v>0</v>
      </c>
      <c r="C1116" s="475">
        <v>0</v>
      </c>
      <c r="D1116" s="475">
        <v>0</v>
      </c>
      <c r="E1116" s="475">
        <v>0</v>
      </c>
    </row>
    <row r="1117" spans="1:5" x14ac:dyDescent="0.25">
      <c r="A1117" s="432">
        <v>1111</v>
      </c>
      <c r="B1117" s="475">
        <v>0</v>
      </c>
      <c r="C1117" s="475">
        <v>0</v>
      </c>
      <c r="D1117" s="475">
        <v>0</v>
      </c>
      <c r="E1117" s="475">
        <v>0</v>
      </c>
    </row>
    <row r="1118" spans="1:5" x14ac:dyDescent="0.25">
      <c r="A1118" s="432">
        <v>1112</v>
      </c>
      <c r="B1118" s="475">
        <v>0</v>
      </c>
      <c r="C1118" s="475">
        <v>0</v>
      </c>
      <c r="D1118" s="475">
        <v>0</v>
      </c>
      <c r="E1118" s="475">
        <v>0</v>
      </c>
    </row>
    <row r="1119" spans="1:5" x14ac:dyDescent="0.25">
      <c r="A1119" s="432">
        <v>1113</v>
      </c>
      <c r="B1119" s="475">
        <v>0</v>
      </c>
      <c r="C1119" s="475">
        <v>0</v>
      </c>
      <c r="D1119" s="475">
        <v>0</v>
      </c>
      <c r="E1119" s="475">
        <v>0</v>
      </c>
    </row>
    <row r="1120" spans="1:5" x14ac:dyDescent="0.25">
      <c r="A1120" s="432">
        <v>1114</v>
      </c>
      <c r="B1120" s="475">
        <v>0</v>
      </c>
      <c r="C1120" s="475">
        <v>0</v>
      </c>
      <c r="D1120" s="475">
        <v>0</v>
      </c>
      <c r="E1120" s="475">
        <v>0</v>
      </c>
    </row>
    <row r="1121" spans="1:5" x14ac:dyDescent="0.25">
      <c r="A1121" s="432">
        <v>1115</v>
      </c>
      <c r="B1121" s="475">
        <v>0</v>
      </c>
      <c r="C1121" s="475">
        <v>0</v>
      </c>
      <c r="D1121" s="475">
        <v>0</v>
      </c>
      <c r="E1121" s="475">
        <v>0</v>
      </c>
    </row>
    <row r="1122" spans="1:5" x14ac:dyDescent="0.25">
      <c r="A1122" s="432">
        <v>1116</v>
      </c>
      <c r="B1122" s="475">
        <v>0</v>
      </c>
      <c r="C1122" s="475">
        <v>0</v>
      </c>
      <c r="D1122" s="475">
        <v>0</v>
      </c>
      <c r="E1122" s="475">
        <v>0</v>
      </c>
    </row>
    <row r="1123" spans="1:5" x14ac:dyDescent="0.25">
      <c r="A1123" s="432">
        <v>1117</v>
      </c>
      <c r="B1123" s="475">
        <v>0</v>
      </c>
      <c r="C1123" s="475">
        <v>0</v>
      </c>
      <c r="D1123" s="475">
        <v>0</v>
      </c>
      <c r="E1123" s="475">
        <v>0</v>
      </c>
    </row>
    <row r="1124" spans="1:5" x14ac:dyDescent="0.25">
      <c r="A1124" s="432">
        <v>1118</v>
      </c>
      <c r="B1124" s="475">
        <v>0</v>
      </c>
      <c r="C1124" s="475">
        <v>0</v>
      </c>
      <c r="D1124" s="475">
        <v>0</v>
      </c>
      <c r="E1124" s="475">
        <v>0</v>
      </c>
    </row>
    <row r="1125" spans="1:5" x14ac:dyDescent="0.25">
      <c r="A1125" s="432">
        <v>1119</v>
      </c>
      <c r="B1125" s="475">
        <v>0</v>
      </c>
      <c r="C1125" s="475">
        <v>0</v>
      </c>
      <c r="D1125" s="475">
        <v>0</v>
      </c>
      <c r="E1125" s="475">
        <v>0</v>
      </c>
    </row>
    <row r="1126" spans="1:5" x14ac:dyDescent="0.25">
      <c r="A1126" s="432">
        <v>1120</v>
      </c>
      <c r="B1126" s="475">
        <v>0</v>
      </c>
      <c r="C1126" s="475">
        <v>0</v>
      </c>
      <c r="D1126" s="475">
        <v>0</v>
      </c>
      <c r="E1126" s="475">
        <v>0</v>
      </c>
    </row>
    <row r="1127" spans="1:5" x14ac:dyDescent="0.25">
      <c r="A1127" s="432">
        <v>1121</v>
      </c>
      <c r="B1127" s="475">
        <v>0</v>
      </c>
      <c r="C1127" s="475">
        <v>0</v>
      </c>
      <c r="D1127" s="475">
        <v>0</v>
      </c>
      <c r="E1127" s="475">
        <v>0</v>
      </c>
    </row>
    <row r="1128" spans="1:5" x14ac:dyDescent="0.25">
      <c r="A1128" s="432">
        <v>1122</v>
      </c>
      <c r="B1128" s="475">
        <v>0</v>
      </c>
      <c r="C1128" s="475">
        <v>0</v>
      </c>
      <c r="D1128" s="475">
        <v>0</v>
      </c>
      <c r="E1128" s="475">
        <v>0</v>
      </c>
    </row>
    <row r="1129" spans="1:5" x14ac:dyDescent="0.25">
      <c r="A1129" s="432">
        <v>1123</v>
      </c>
      <c r="B1129" s="475">
        <v>0</v>
      </c>
      <c r="C1129" s="475">
        <v>0</v>
      </c>
      <c r="D1129" s="475">
        <v>0</v>
      </c>
      <c r="E1129" s="475">
        <v>0</v>
      </c>
    </row>
    <row r="1130" spans="1:5" x14ac:dyDescent="0.25">
      <c r="A1130" s="432">
        <v>1124</v>
      </c>
      <c r="B1130" s="475">
        <v>0</v>
      </c>
      <c r="C1130" s="475">
        <v>0</v>
      </c>
      <c r="D1130" s="475">
        <v>0</v>
      </c>
      <c r="E1130" s="475">
        <v>0</v>
      </c>
    </row>
    <row r="1131" spans="1:5" x14ac:dyDescent="0.25">
      <c r="A1131" s="432">
        <v>1125</v>
      </c>
      <c r="B1131" s="475">
        <v>0</v>
      </c>
      <c r="C1131" s="475">
        <v>0</v>
      </c>
      <c r="D1131" s="475">
        <v>0</v>
      </c>
      <c r="E1131" s="475">
        <v>0</v>
      </c>
    </row>
    <row r="1132" spans="1:5" x14ac:dyDescent="0.25">
      <c r="A1132" s="432">
        <v>1126</v>
      </c>
      <c r="B1132" s="475">
        <v>0</v>
      </c>
      <c r="C1132" s="475">
        <v>0</v>
      </c>
      <c r="D1132" s="475">
        <v>0</v>
      </c>
      <c r="E1132" s="475">
        <v>0</v>
      </c>
    </row>
    <row r="1133" spans="1:5" x14ac:dyDescent="0.25">
      <c r="A1133" s="432">
        <v>1127</v>
      </c>
      <c r="B1133" s="475">
        <v>0</v>
      </c>
      <c r="C1133" s="475">
        <v>0</v>
      </c>
      <c r="D1133" s="475">
        <v>0</v>
      </c>
      <c r="E1133" s="475">
        <v>0</v>
      </c>
    </row>
    <row r="1134" spans="1:5" x14ac:dyDescent="0.25">
      <c r="A1134" s="432">
        <v>1128</v>
      </c>
      <c r="B1134" s="475">
        <v>0</v>
      </c>
      <c r="C1134" s="475">
        <v>0</v>
      </c>
      <c r="D1134" s="475">
        <v>0</v>
      </c>
      <c r="E1134" s="475">
        <v>0</v>
      </c>
    </row>
    <row r="1135" spans="1:5" x14ac:dyDescent="0.25">
      <c r="A1135" s="432">
        <v>1129</v>
      </c>
      <c r="B1135" s="475">
        <v>0</v>
      </c>
      <c r="C1135" s="475">
        <v>0</v>
      </c>
      <c r="D1135" s="475">
        <v>0</v>
      </c>
      <c r="E1135" s="475">
        <v>0</v>
      </c>
    </row>
    <row r="1136" spans="1:5" x14ac:dyDescent="0.25">
      <c r="A1136" s="432">
        <v>1130</v>
      </c>
      <c r="B1136" s="475">
        <v>0</v>
      </c>
      <c r="C1136" s="475">
        <v>0</v>
      </c>
      <c r="D1136" s="475">
        <v>0</v>
      </c>
      <c r="E1136" s="475">
        <v>0</v>
      </c>
    </row>
    <row r="1137" spans="1:5" x14ac:dyDescent="0.25">
      <c r="A1137" s="432">
        <v>1131</v>
      </c>
      <c r="B1137" s="475">
        <v>0</v>
      </c>
      <c r="C1137" s="475">
        <v>0</v>
      </c>
      <c r="D1137" s="475">
        <v>0</v>
      </c>
      <c r="E1137" s="475">
        <v>0</v>
      </c>
    </row>
    <row r="1138" spans="1:5" x14ac:dyDescent="0.25">
      <c r="A1138" s="432">
        <v>1132</v>
      </c>
      <c r="B1138" s="475">
        <v>0</v>
      </c>
      <c r="C1138" s="475">
        <v>0</v>
      </c>
      <c r="D1138" s="475">
        <v>0</v>
      </c>
      <c r="E1138" s="475">
        <v>0</v>
      </c>
    </row>
    <row r="1139" spans="1:5" x14ac:dyDescent="0.25">
      <c r="A1139" s="432">
        <v>1133</v>
      </c>
      <c r="B1139" s="475">
        <v>0</v>
      </c>
      <c r="C1139" s="475">
        <v>0</v>
      </c>
      <c r="D1139" s="475">
        <v>0</v>
      </c>
      <c r="E1139" s="475">
        <v>0</v>
      </c>
    </row>
    <row r="1140" spans="1:5" x14ac:dyDescent="0.25">
      <c r="A1140" s="432">
        <v>1134</v>
      </c>
      <c r="B1140" s="475">
        <v>0</v>
      </c>
      <c r="C1140" s="475">
        <v>0</v>
      </c>
      <c r="D1140" s="475">
        <v>0</v>
      </c>
      <c r="E1140" s="475">
        <v>0</v>
      </c>
    </row>
    <row r="1141" spans="1:5" x14ac:dyDescent="0.25">
      <c r="A1141" s="432">
        <v>1135</v>
      </c>
      <c r="B1141" s="475">
        <v>0</v>
      </c>
      <c r="C1141" s="475">
        <v>0</v>
      </c>
      <c r="D1141" s="475">
        <v>0</v>
      </c>
      <c r="E1141" s="475">
        <v>0</v>
      </c>
    </row>
    <row r="1142" spans="1:5" x14ac:dyDescent="0.25">
      <c r="A1142" s="432">
        <v>1136</v>
      </c>
      <c r="B1142" s="475">
        <v>0</v>
      </c>
      <c r="C1142" s="475">
        <v>0</v>
      </c>
      <c r="D1142" s="475">
        <v>0</v>
      </c>
      <c r="E1142" s="475">
        <v>0</v>
      </c>
    </row>
    <row r="1143" spans="1:5" x14ac:dyDescent="0.25">
      <c r="A1143" s="432">
        <v>1137</v>
      </c>
      <c r="B1143" s="475">
        <v>0</v>
      </c>
      <c r="C1143" s="475">
        <v>0</v>
      </c>
      <c r="D1143" s="475">
        <v>0</v>
      </c>
      <c r="E1143" s="475">
        <v>0</v>
      </c>
    </row>
    <row r="1144" spans="1:5" x14ac:dyDescent="0.25">
      <c r="A1144" s="432">
        <v>1138</v>
      </c>
      <c r="B1144" s="475">
        <v>0</v>
      </c>
      <c r="C1144" s="475">
        <v>0</v>
      </c>
      <c r="D1144" s="475">
        <v>0</v>
      </c>
      <c r="E1144" s="475">
        <v>0</v>
      </c>
    </row>
    <row r="1145" spans="1:5" x14ac:dyDescent="0.25">
      <c r="A1145" s="432">
        <v>1139</v>
      </c>
      <c r="B1145" s="475">
        <v>0</v>
      </c>
      <c r="C1145" s="475">
        <v>0</v>
      </c>
      <c r="D1145" s="475">
        <v>0</v>
      </c>
      <c r="E1145" s="475">
        <v>0</v>
      </c>
    </row>
    <row r="1146" spans="1:5" x14ac:dyDescent="0.25">
      <c r="A1146" s="432">
        <v>1140</v>
      </c>
      <c r="B1146" s="475">
        <v>0</v>
      </c>
      <c r="C1146" s="475">
        <v>0</v>
      </c>
      <c r="D1146" s="475">
        <v>0</v>
      </c>
      <c r="E1146" s="475">
        <v>0</v>
      </c>
    </row>
    <row r="1147" spans="1:5" x14ac:dyDescent="0.25">
      <c r="A1147" s="432">
        <v>1141</v>
      </c>
      <c r="B1147" s="475">
        <v>0</v>
      </c>
      <c r="C1147" s="475">
        <v>0</v>
      </c>
      <c r="D1147" s="475">
        <v>0</v>
      </c>
      <c r="E1147" s="475">
        <v>0</v>
      </c>
    </row>
    <row r="1148" spans="1:5" x14ac:dyDescent="0.25">
      <c r="A1148" s="432">
        <v>1142</v>
      </c>
      <c r="B1148" s="475">
        <v>0</v>
      </c>
      <c r="C1148" s="475">
        <v>0</v>
      </c>
      <c r="D1148" s="475">
        <v>0</v>
      </c>
      <c r="E1148" s="475">
        <v>0</v>
      </c>
    </row>
    <row r="1149" spans="1:5" x14ac:dyDescent="0.25">
      <c r="A1149" s="432">
        <v>1143</v>
      </c>
      <c r="B1149" s="475">
        <v>0</v>
      </c>
      <c r="C1149" s="475">
        <v>0</v>
      </c>
      <c r="D1149" s="475">
        <v>0</v>
      </c>
      <c r="E1149" s="475">
        <v>0</v>
      </c>
    </row>
    <row r="1150" spans="1:5" x14ac:dyDescent="0.25">
      <c r="A1150" s="432">
        <v>1144</v>
      </c>
      <c r="B1150" s="475">
        <v>0</v>
      </c>
      <c r="C1150" s="475">
        <v>0</v>
      </c>
      <c r="D1150" s="475">
        <v>0</v>
      </c>
      <c r="E1150" s="475">
        <v>0</v>
      </c>
    </row>
    <row r="1151" spans="1:5" x14ac:dyDescent="0.25">
      <c r="A1151" s="432">
        <v>1145</v>
      </c>
      <c r="B1151" s="475">
        <v>0</v>
      </c>
      <c r="C1151" s="475">
        <v>0</v>
      </c>
      <c r="D1151" s="475">
        <v>0</v>
      </c>
      <c r="E1151" s="475">
        <v>0</v>
      </c>
    </row>
    <row r="1152" spans="1:5" x14ac:dyDescent="0.25">
      <c r="A1152" s="432">
        <v>1146</v>
      </c>
      <c r="B1152" s="475">
        <v>0</v>
      </c>
      <c r="C1152" s="475">
        <v>0</v>
      </c>
      <c r="D1152" s="475">
        <v>0</v>
      </c>
      <c r="E1152" s="475">
        <v>0</v>
      </c>
    </row>
    <row r="1153" spans="1:5" x14ac:dyDescent="0.25">
      <c r="A1153" s="432">
        <v>1147</v>
      </c>
      <c r="B1153" s="475">
        <v>0</v>
      </c>
      <c r="C1153" s="475">
        <v>0</v>
      </c>
      <c r="D1153" s="475">
        <v>0</v>
      </c>
      <c r="E1153" s="475">
        <v>0</v>
      </c>
    </row>
    <row r="1154" spans="1:5" x14ac:dyDescent="0.25">
      <c r="A1154" s="432">
        <v>1148</v>
      </c>
      <c r="B1154" s="475">
        <v>0</v>
      </c>
      <c r="C1154" s="475">
        <v>0</v>
      </c>
      <c r="D1154" s="475">
        <v>0</v>
      </c>
      <c r="E1154" s="475">
        <v>0</v>
      </c>
    </row>
    <row r="1155" spans="1:5" x14ac:dyDescent="0.25">
      <c r="A1155" s="432">
        <v>1149</v>
      </c>
      <c r="B1155" s="475">
        <v>0</v>
      </c>
      <c r="C1155" s="475">
        <v>0</v>
      </c>
      <c r="D1155" s="475">
        <v>0</v>
      </c>
      <c r="E1155" s="475">
        <v>0</v>
      </c>
    </row>
    <row r="1156" spans="1:5" x14ac:dyDescent="0.25">
      <c r="A1156" s="432">
        <v>1150</v>
      </c>
      <c r="B1156" s="475">
        <v>0</v>
      </c>
      <c r="C1156" s="475">
        <v>0</v>
      </c>
      <c r="D1156" s="475">
        <v>0</v>
      </c>
      <c r="E1156" s="475">
        <v>0</v>
      </c>
    </row>
    <row r="1157" spans="1:5" x14ac:dyDescent="0.25">
      <c r="A1157" s="432">
        <v>1151</v>
      </c>
      <c r="B1157" s="475">
        <v>0</v>
      </c>
      <c r="C1157" s="475">
        <v>0</v>
      </c>
      <c r="D1157" s="475">
        <v>0</v>
      </c>
      <c r="E1157" s="475">
        <v>0</v>
      </c>
    </row>
    <row r="1158" spans="1:5" x14ac:dyDescent="0.25">
      <c r="A1158" s="432">
        <v>1152</v>
      </c>
      <c r="B1158" s="475">
        <v>0</v>
      </c>
      <c r="C1158" s="475">
        <v>0</v>
      </c>
      <c r="D1158" s="475">
        <v>0</v>
      </c>
      <c r="E1158" s="475">
        <v>0</v>
      </c>
    </row>
    <row r="1159" spans="1:5" x14ac:dyDescent="0.25">
      <c r="A1159" s="432">
        <v>1153</v>
      </c>
      <c r="B1159" s="475">
        <v>0</v>
      </c>
      <c r="C1159" s="475">
        <v>0</v>
      </c>
      <c r="D1159" s="475">
        <v>0</v>
      </c>
      <c r="E1159" s="475">
        <v>0</v>
      </c>
    </row>
    <row r="1160" spans="1:5" x14ac:dyDescent="0.25">
      <c r="A1160" s="432">
        <v>1154</v>
      </c>
      <c r="B1160" s="475">
        <v>0</v>
      </c>
      <c r="C1160" s="475">
        <v>0</v>
      </c>
      <c r="D1160" s="475">
        <v>0</v>
      </c>
      <c r="E1160" s="475">
        <v>0</v>
      </c>
    </row>
    <row r="1161" spans="1:5" x14ac:dyDescent="0.25">
      <c r="A1161" s="432">
        <v>1155</v>
      </c>
      <c r="B1161" s="475">
        <v>0</v>
      </c>
      <c r="C1161" s="475">
        <v>0</v>
      </c>
      <c r="D1161" s="475">
        <v>0</v>
      </c>
      <c r="E1161" s="475">
        <v>0</v>
      </c>
    </row>
    <row r="1162" spans="1:5" x14ac:dyDescent="0.25">
      <c r="A1162" s="432">
        <v>1156</v>
      </c>
      <c r="B1162" s="475">
        <v>0</v>
      </c>
      <c r="C1162" s="475">
        <v>0</v>
      </c>
      <c r="D1162" s="475">
        <v>0</v>
      </c>
      <c r="E1162" s="475">
        <v>0</v>
      </c>
    </row>
    <row r="1163" spans="1:5" x14ac:dyDescent="0.25">
      <c r="A1163" s="432">
        <v>1157</v>
      </c>
      <c r="B1163" s="475">
        <v>0</v>
      </c>
      <c r="C1163" s="475">
        <v>0</v>
      </c>
      <c r="D1163" s="475">
        <v>0</v>
      </c>
      <c r="E1163" s="475">
        <v>0</v>
      </c>
    </row>
    <row r="1164" spans="1:5" x14ac:dyDescent="0.25">
      <c r="A1164" s="432">
        <v>1158</v>
      </c>
      <c r="B1164" s="475">
        <v>0</v>
      </c>
      <c r="C1164" s="475">
        <v>0</v>
      </c>
      <c r="D1164" s="475">
        <v>0</v>
      </c>
      <c r="E1164" s="475">
        <v>0</v>
      </c>
    </row>
    <row r="1165" spans="1:5" x14ac:dyDescent="0.25">
      <c r="A1165" s="432">
        <v>1159</v>
      </c>
      <c r="B1165" s="475">
        <v>0</v>
      </c>
      <c r="C1165" s="475">
        <v>0</v>
      </c>
      <c r="D1165" s="475">
        <v>0</v>
      </c>
      <c r="E1165" s="475">
        <v>0</v>
      </c>
    </row>
    <row r="1166" spans="1:5" x14ac:dyDescent="0.25">
      <c r="A1166" s="432">
        <v>1160</v>
      </c>
      <c r="B1166" s="475">
        <v>0</v>
      </c>
      <c r="C1166" s="475">
        <v>0</v>
      </c>
      <c r="D1166" s="475">
        <v>0</v>
      </c>
      <c r="E1166" s="475">
        <v>0</v>
      </c>
    </row>
    <row r="1167" spans="1:5" x14ac:dyDescent="0.25">
      <c r="A1167" s="432">
        <v>1161</v>
      </c>
      <c r="B1167" s="475">
        <v>0</v>
      </c>
      <c r="C1167" s="475">
        <v>0</v>
      </c>
      <c r="D1167" s="475">
        <v>0</v>
      </c>
      <c r="E1167" s="475">
        <v>0</v>
      </c>
    </row>
    <row r="1168" spans="1:5" x14ac:dyDescent="0.25">
      <c r="A1168" s="432">
        <v>1162</v>
      </c>
      <c r="B1168" s="475">
        <v>0</v>
      </c>
      <c r="C1168" s="475">
        <v>0</v>
      </c>
      <c r="D1168" s="475">
        <v>0</v>
      </c>
      <c r="E1168" s="475">
        <v>0</v>
      </c>
    </row>
    <row r="1169" spans="1:5" x14ac:dyDescent="0.25">
      <c r="A1169" s="432">
        <v>1163</v>
      </c>
      <c r="B1169" s="475">
        <v>0</v>
      </c>
      <c r="C1169" s="475">
        <v>0</v>
      </c>
      <c r="D1169" s="475">
        <v>0</v>
      </c>
      <c r="E1169" s="475">
        <v>0</v>
      </c>
    </row>
    <row r="1170" spans="1:5" x14ac:dyDescent="0.25">
      <c r="A1170" s="432">
        <v>1164</v>
      </c>
      <c r="B1170" s="475">
        <v>0</v>
      </c>
      <c r="C1170" s="475">
        <v>0</v>
      </c>
      <c r="D1170" s="475">
        <v>0</v>
      </c>
      <c r="E1170" s="475">
        <v>0</v>
      </c>
    </row>
    <row r="1171" spans="1:5" x14ac:dyDescent="0.25">
      <c r="A1171" s="432">
        <v>1165</v>
      </c>
      <c r="B1171" s="475">
        <v>0</v>
      </c>
      <c r="C1171" s="475">
        <v>0</v>
      </c>
      <c r="D1171" s="475">
        <v>0</v>
      </c>
      <c r="E1171" s="475">
        <v>0</v>
      </c>
    </row>
    <row r="1172" spans="1:5" x14ac:dyDescent="0.25">
      <c r="A1172" s="432">
        <v>1166</v>
      </c>
      <c r="B1172" s="475">
        <v>0</v>
      </c>
      <c r="C1172" s="475">
        <v>0</v>
      </c>
      <c r="D1172" s="475">
        <v>0</v>
      </c>
      <c r="E1172" s="475">
        <v>0</v>
      </c>
    </row>
    <row r="1173" spans="1:5" x14ac:dyDescent="0.25">
      <c r="A1173" s="432">
        <v>1167</v>
      </c>
      <c r="B1173" s="475">
        <v>0</v>
      </c>
      <c r="C1173" s="475">
        <v>0</v>
      </c>
      <c r="D1173" s="475">
        <v>0</v>
      </c>
      <c r="E1173" s="475">
        <v>0</v>
      </c>
    </row>
    <row r="1174" spans="1:5" x14ac:dyDescent="0.25">
      <c r="A1174" s="432">
        <v>1168</v>
      </c>
      <c r="B1174" s="475">
        <v>0</v>
      </c>
      <c r="C1174" s="475">
        <v>0</v>
      </c>
      <c r="D1174" s="475">
        <v>0</v>
      </c>
      <c r="E1174" s="475">
        <v>0</v>
      </c>
    </row>
    <row r="1175" spans="1:5" x14ac:dyDescent="0.25">
      <c r="A1175" s="432">
        <v>1169</v>
      </c>
      <c r="B1175" s="475">
        <v>0</v>
      </c>
      <c r="C1175" s="475">
        <v>0</v>
      </c>
      <c r="D1175" s="475">
        <v>0</v>
      </c>
      <c r="E1175" s="475">
        <v>0</v>
      </c>
    </row>
    <row r="1176" spans="1:5" x14ac:dyDescent="0.25">
      <c r="A1176" s="432">
        <v>1170</v>
      </c>
      <c r="B1176" s="475">
        <v>0</v>
      </c>
      <c r="C1176" s="475">
        <v>0</v>
      </c>
      <c r="D1176" s="475">
        <v>0</v>
      </c>
      <c r="E1176" s="475">
        <v>0</v>
      </c>
    </row>
    <row r="1177" spans="1:5" x14ac:dyDescent="0.25">
      <c r="A1177" s="432">
        <v>1171</v>
      </c>
      <c r="B1177" s="475">
        <v>0</v>
      </c>
      <c r="C1177" s="475">
        <v>0</v>
      </c>
      <c r="D1177" s="475">
        <v>0</v>
      </c>
      <c r="E1177" s="475">
        <v>0</v>
      </c>
    </row>
    <row r="1178" spans="1:5" x14ac:dyDescent="0.25">
      <c r="A1178" s="432">
        <v>1172</v>
      </c>
      <c r="B1178" s="475">
        <v>0</v>
      </c>
      <c r="C1178" s="475">
        <v>0</v>
      </c>
      <c r="D1178" s="475">
        <v>0</v>
      </c>
      <c r="E1178" s="475">
        <v>0</v>
      </c>
    </row>
    <row r="1179" spans="1:5" x14ac:dyDescent="0.25">
      <c r="A1179" s="432">
        <v>1173</v>
      </c>
      <c r="B1179" s="475">
        <v>0</v>
      </c>
      <c r="C1179" s="475">
        <v>0</v>
      </c>
      <c r="D1179" s="475">
        <v>0</v>
      </c>
      <c r="E1179" s="475">
        <v>0</v>
      </c>
    </row>
    <row r="1180" spans="1:5" x14ac:dyDescent="0.25">
      <c r="A1180" s="432">
        <v>1174</v>
      </c>
      <c r="B1180" s="475">
        <v>0</v>
      </c>
      <c r="C1180" s="475">
        <v>0</v>
      </c>
      <c r="D1180" s="475">
        <v>0</v>
      </c>
      <c r="E1180" s="475">
        <v>0</v>
      </c>
    </row>
    <row r="1181" spans="1:5" x14ac:dyDescent="0.25">
      <c r="A1181" s="432">
        <v>1175</v>
      </c>
      <c r="B1181" s="475">
        <v>0</v>
      </c>
      <c r="C1181" s="475">
        <v>0</v>
      </c>
      <c r="D1181" s="475">
        <v>0</v>
      </c>
      <c r="E1181" s="475">
        <v>0</v>
      </c>
    </row>
    <row r="1182" spans="1:5" x14ac:dyDescent="0.25">
      <c r="A1182" s="432">
        <v>1176</v>
      </c>
      <c r="B1182" s="475">
        <v>0</v>
      </c>
      <c r="C1182" s="475">
        <v>0</v>
      </c>
      <c r="D1182" s="475">
        <v>0</v>
      </c>
      <c r="E1182" s="475">
        <v>0</v>
      </c>
    </row>
    <row r="1183" spans="1:5" x14ac:dyDescent="0.25">
      <c r="A1183" s="432">
        <v>1177</v>
      </c>
      <c r="B1183" s="475">
        <v>0</v>
      </c>
      <c r="C1183" s="475">
        <v>0</v>
      </c>
      <c r="D1183" s="475">
        <v>0</v>
      </c>
      <c r="E1183" s="475">
        <v>0</v>
      </c>
    </row>
    <row r="1184" spans="1:5" x14ac:dyDescent="0.25">
      <c r="A1184" s="432">
        <v>1178</v>
      </c>
      <c r="B1184" s="475">
        <v>0</v>
      </c>
      <c r="C1184" s="475">
        <v>0</v>
      </c>
      <c r="D1184" s="475">
        <v>0</v>
      </c>
      <c r="E1184" s="475">
        <v>0</v>
      </c>
    </row>
    <row r="1185" spans="1:5" x14ac:dyDescent="0.25">
      <c r="A1185" s="432">
        <v>1179</v>
      </c>
      <c r="B1185" s="475">
        <v>0</v>
      </c>
      <c r="C1185" s="475">
        <v>0</v>
      </c>
      <c r="D1185" s="475">
        <v>0</v>
      </c>
      <c r="E1185" s="475">
        <v>0</v>
      </c>
    </row>
    <row r="1186" spans="1:5" x14ac:dyDescent="0.25">
      <c r="A1186" s="432">
        <v>1180</v>
      </c>
      <c r="B1186" s="475">
        <v>0</v>
      </c>
      <c r="C1186" s="475">
        <v>0</v>
      </c>
      <c r="D1186" s="475">
        <v>0</v>
      </c>
      <c r="E1186" s="475">
        <v>0</v>
      </c>
    </row>
    <row r="1187" spans="1:5" x14ac:dyDescent="0.25">
      <c r="A1187" s="432">
        <v>1181</v>
      </c>
      <c r="B1187" s="475">
        <v>0</v>
      </c>
      <c r="C1187" s="475">
        <v>0</v>
      </c>
      <c r="D1187" s="475">
        <v>0</v>
      </c>
      <c r="E1187" s="475">
        <v>0</v>
      </c>
    </row>
    <row r="1188" spans="1:5" x14ac:dyDescent="0.25">
      <c r="A1188" s="432">
        <v>1182</v>
      </c>
      <c r="B1188" s="475">
        <v>0</v>
      </c>
      <c r="C1188" s="475">
        <v>0</v>
      </c>
      <c r="D1188" s="475">
        <v>0</v>
      </c>
      <c r="E1188" s="475">
        <v>0</v>
      </c>
    </row>
    <row r="1189" spans="1:5" x14ac:dyDescent="0.25">
      <c r="A1189" s="432">
        <v>1183</v>
      </c>
      <c r="B1189" s="475">
        <v>0</v>
      </c>
      <c r="C1189" s="475">
        <v>0</v>
      </c>
      <c r="D1189" s="475">
        <v>0</v>
      </c>
      <c r="E1189" s="475">
        <v>0</v>
      </c>
    </row>
    <row r="1190" spans="1:5" x14ac:dyDescent="0.25">
      <c r="A1190" s="432">
        <v>1184</v>
      </c>
      <c r="B1190" s="475">
        <v>0</v>
      </c>
      <c r="C1190" s="475">
        <v>0</v>
      </c>
      <c r="D1190" s="475">
        <v>0</v>
      </c>
      <c r="E1190" s="475">
        <v>0</v>
      </c>
    </row>
    <row r="1191" spans="1:5" x14ac:dyDescent="0.25">
      <c r="A1191" s="432">
        <v>1185</v>
      </c>
      <c r="B1191" s="475">
        <v>0</v>
      </c>
      <c r="C1191" s="475">
        <v>0</v>
      </c>
      <c r="D1191" s="475">
        <v>0</v>
      </c>
      <c r="E1191" s="475">
        <v>0</v>
      </c>
    </row>
    <row r="1192" spans="1:5" x14ac:dyDescent="0.25">
      <c r="A1192" s="432">
        <v>1186</v>
      </c>
      <c r="B1192" s="475">
        <v>0</v>
      </c>
      <c r="C1192" s="475">
        <v>0</v>
      </c>
      <c r="D1192" s="475">
        <v>0</v>
      </c>
      <c r="E1192" s="475">
        <v>0</v>
      </c>
    </row>
    <row r="1193" spans="1:5" x14ac:dyDescent="0.25">
      <c r="A1193" s="432">
        <v>1187</v>
      </c>
      <c r="B1193" s="475">
        <v>0</v>
      </c>
      <c r="C1193" s="475">
        <v>0</v>
      </c>
      <c r="D1193" s="475">
        <v>0</v>
      </c>
      <c r="E1193" s="475">
        <v>0</v>
      </c>
    </row>
    <row r="1194" spans="1:5" x14ac:dyDescent="0.25">
      <c r="A1194" s="432">
        <v>1188</v>
      </c>
      <c r="B1194" s="475">
        <v>0</v>
      </c>
      <c r="C1194" s="475">
        <v>0</v>
      </c>
      <c r="D1194" s="475">
        <v>0</v>
      </c>
      <c r="E1194" s="475">
        <v>0</v>
      </c>
    </row>
    <row r="1195" spans="1:5" x14ac:dyDescent="0.25">
      <c r="A1195" s="432">
        <v>1189</v>
      </c>
      <c r="B1195" s="475">
        <v>0</v>
      </c>
      <c r="C1195" s="475">
        <v>0</v>
      </c>
      <c r="D1195" s="475">
        <v>0</v>
      </c>
      <c r="E1195" s="475">
        <v>0</v>
      </c>
    </row>
    <row r="1196" spans="1:5" x14ac:dyDescent="0.25">
      <c r="A1196" s="432">
        <v>1190</v>
      </c>
      <c r="B1196" s="475">
        <v>0</v>
      </c>
      <c r="C1196" s="475">
        <v>0</v>
      </c>
      <c r="D1196" s="475">
        <v>0</v>
      </c>
      <c r="E1196" s="475">
        <v>0</v>
      </c>
    </row>
    <row r="1197" spans="1:5" x14ac:dyDescent="0.25">
      <c r="A1197" s="432">
        <v>1191</v>
      </c>
      <c r="B1197" s="475">
        <v>0</v>
      </c>
      <c r="C1197" s="475">
        <v>0</v>
      </c>
      <c r="D1197" s="475">
        <v>0</v>
      </c>
      <c r="E1197" s="475">
        <v>0</v>
      </c>
    </row>
    <row r="1198" spans="1:5" x14ac:dyDescent="0.25">
      <c r="A1198" s="432">
        <v>1192</v>
      </c>
      <c r="B1198" s="475">
        <v>0</v>
      </c>
      <c r="C1198" s="475">
        <v>0</v>
      </c>
      <c r="D1198" s="475">
        <v>0</v>
      </c>
      <c r="E1198" s="475">
        <v>0</v>
      </c>
    </row>
    <row r="1199" spans="1:5" x14ac:dyDescent="0.25">
      <c r="A1199" s="432">
        <v>1193</v>
      </c>
      <c r="B1199" s="475">
        <v>0</v>
      </c>
      <c r="C1199" s="475">
        <v>0</v>
      </c>
      <c r="D1199" s="475">
        <v>0</v>
      </c>
      <c r="E1199" s="475">
        <v>0</v>
      </c>
    </row>
    <row r="1200" spans="1:5" x14ac:dyDescent="0.25">
      <c r="A1200" s="432">
        <v>1194</v>
      </c>
      <c r="B1200" s="475">
        <v>0</v>
      </c>
      <c r="C1200" s="475">
        <v>0</v>
      </c>
      <c r="D1200" s="475">
        <v>0</v>
      </c>
      <c r="E1200" s="475">
        <v>0</v>
      </c>
    </row>
    <row r="1201" spans="1:5" x14ac:dyDescent="0.25">
      <c r="A1201" s="432">
        <v>1195</v>
      </c>
      <c r="B1201" s="475">
        <v>0</v>
      </c>
      <c r="C1201" s="475">
        <v>0</v>
      </c>
      <c r="D1201" s="475">
        <v>0</v>
      </c>
      <c r="E1201" s="475">
        <v>0</v>
      </c>
    </row>
    <row r="1202" spans="1:5" x14ac:dyDescent="0.25">
      <c r="A1202" s="432">
        <v>1196</v>
      </c>
      <c r="B1202" s="475">
        <v>0</v>
      </c>
      <c r="C1202" s="475">
        <v>0</v>
      </c>
      <c r="D1202" s="475">
        <v>0</v>
      </c>
      <c r="E1202" s="475">
        <v>0</v>
      </c>
    </row>
    <row r="1203" spans="1:5" x14ac:dyDescent="0.25">
      <c r="A1203" s="432">
        <v>1197</v>
      </c>
      <c r="B1203" s="475">
        <v>0</v>
      </c>
      <c r="C1203" s="475">
        <v>0</v>
      </c>
      <c r="D1203" s="475">
        <v>0</v>
      </c>
      <c r="E1203" s="475">
        <v>0</v>
      </c>
    </row>
    <row r="1204" spans="1:5" x14ac:dyDescent="0.25">
      <c r="A1204" s="432">
        <v>1198</v>
      </c>
      <c r="B1204" s="475">
        <v>0</v>
      </c>
      <c r="C1204" s="475">
        <v>0</v>
      </c>
      <c r="D1204" s="475">
        <v>0</v>
      </c>
      <c r="E1204" s="475">
        <v>0</v>
      </c>
    </row>
    <row r="1205" spans="1:5" x14ac:dyDescent="0.25">
      <c r="A1205" s="432">
        <v>1199</v>
      </c>
      <c r="B1205" s="475">
        <v>0</v>
      </c>
      <c r="C1205" s="475">
        <v>0</v>
      </c>
      <c r="D1205" s="475">
        <v>0</v>
      </c>
      <c r="E1205" s="475">
        <v>0</v>
      </c>
    </row>
    <row r="1206" spans="1:5" x14ac:dyDescent="0.25">
      <c r="A1206" s="432">
        <v>1200</v>
      </c>
      <c r="B1206" s="475">
        <v>0</v>
      </c>
      <c r="C1206" s="475">
        <v>0</v>
      </c>
      <c r="D1206" s="475">
        <v>0</v>
      </c>
      <c r="E1206" s="475">
        <v>0</v>
      </c>
    </row>
    <row r="1207" spans="1:5" x14ac:dyDescent="0.25">
      <c r="A1207" s="432">
        <v>1201</v>
      </c>
      <c r="B1207" s="475">
        <v>0</v>
      </c>
      <c r="C1207" s="475">
        <v>0</v>
      </c>
      <c r="D1207" s="475">
        <v>0</v>
      </c>
      <c r="E1207" s="475">
        <v>0</v>
      </c>
    </row>
    <row r="1208" spans="1:5" x14ac:dyDescent="0.25">
      <c r="A1208" s="432">
        <v>1202</v>
      </c>
      <c r="B1208" s="475">
        <v>0</v>
      </c>
      <c r="C1208" s="475">
        <v>0</v>
      </c>
      <c r="D1208" s="475">
        <v>0</v>
      </c>
      <c r="E1208" s="475">
        <v>0</v>
      </c>
    </row>
    <row r="1209" spans="1:5" x14ac:dyDescent="0.25">
      <c r="A1209" s="432">
        <v>1203</v>
      </c>
      <c r="B1209" s="475">
        <v>0</v>
      </c>
      <c r="C1209" s="475">
        <v>0</v>
      </c>
      <c r="D1209" s="475">
        <v>0</v>
      </c>
      <c r="E1209" s="475">
        <v>0</v>
      </c>
    </row>
    <row r="1210" spans="1:5" x14ac:dyDescent="0.25">
      <c r="A1210" s="432">
        <v>1204</v>
      </c>
      <c r="B1210" s="475">
        <v>0</v>
      </c>
      <c r="C1210" s="475">
        <v>0</v>
      </c>
      <c r="D1210" s="475">
        <v>0</v>
      </c>
      <c r="E1210" s="475">
        <v>0</v>
      </c>
    </row>
    <row r="1211" spans="1:5" x14ac:dyDescent="0.25">
      <c r="A1211" s="432">
        <v>1205</v>
      </c>
      <c r="B1211" s="475">
        <v>0</v>
      </c>
      <c r="C1211" s="475">
        <v>0</v>
      </c>
      <c r="D1211" s="475">
        <v>0</v>
      </c>
      <c r="E1211" s="475">
        <v>0</v>
      </c>
    </row>
    <row r="1212" spans="1:5" x14ac:dyDescent="0.25">
      <c r="A1212" s="432">
        <v>1206</v>
      </c>
      <c r="B1212" s="475">
        <v>0</v>
      </c>
      <c r="C1212" s="475">
        <v>0</v>
      </c>
      <c r="D1212" s="475">
        <v>0</v>
      </c>
      <c r="E1212" s="475">
        <v>0</v>
      </c>
    </row>
    <row r="1213" spans="1:5" x14ac:dyDescent="0.25">
      <c r="A1213" s="432">
        <v>1207</v>
      </c>
      <c r="B1213" s="475">
        <v>0</v>
      </c>
      <c r="C1213" s="475">
        <v>0</v>
      </c>
      <c r="D1213" s="475">
        <v>0</v>
      </c>
      <c r="E1213" s="475">
        <v>0</v>
      </c>
    </row>
    <row r="1214" spans="1:5" x14ac:dyDescent="0.25">
      <c r="A1214" s="432">
        <v>1208</v>
      </c>
      <c r="B1214" s="475">
        <v>0</v>
      </c>
      <c r="C1214" s="475">
        <v>0</v>
      </c>
      <c r="D1214" s="475">
        <v>0</v>
      </c>
      <c r="E1214" s="475">
        <v>0</v>
      </c>
    </row>
    <row r="1215" spans="1:5" x14ac:dyDescent="0.25">
      <c r="A1215" s="432">
        <v>1209</v>
      </c>
      <c r="B1215" s="475">
        <v>0</v>
      </c>
      <c r="C1215" s="475">
        <v>0</v>
      </c>
      <c r="D1215" s="475">
        <v>0</v>
      </c>
      <c r="E1215" s="475">
        <v>0</v>
      </c>
    </row>
    <row r="1216" spans="1:5" x14ac:dyDescent="0.25">
      <c r="A1216" s="432">
        <v>1210</v>
      </c>
      <c r="B1216" s="475">
        <v>0</v>
      </c>
      <c r="C1216" s="475">
        <v>0</v>
      </c>
      <c r="D1216" s="475">
        <v>0</v>
      </c>
      <c r="E1216" s="475">
        <v>0</v>
      </c>
    </row>
    <row r="1217" spans="1:5" x14ac:dyDescent="0.25">
      <c r="A1217" s="432">
        <v>1211</v>
      </c>
      <c r="B1217" s="475">
        <v>0</v>
      </c>
      <c r="C1217" s="475">
        <v>0</v>
      </c>
      <c r="D1217" s="475">
        <v>0</v>
      </c>
      <c r="E1217" s="475">
        <v>0</v>
      </c>
    </row>
    <row r="1218" spans="1:5" x14ac:dyDescent="0.25">
      <c r="A1218" s="432">
        <v>1212</v>
      </c>
      <c r="B1218" s="475">
        <v>0</v>
      </c>
      <c r="C1218" s="475">
        <v>0</v>
      </c>
      <c r="D1218" s="475">
        <v>0</v>
      </c>
      <c r="E1218" s="475">
        <v>0</v>
      </c>
    </row>
    <row r="1219" spans="1:5" x14ac:dyDescent="0.25">
      <c r="A1219" s="432">
        <v>1213</v>
      </c>
      <c r="B1219" s="475">
        <v>0</v>
      </c>
      <c r="C1219" s="475">
        <v>0</v>
      </c>
      <c r="D1219" s="475">
        <v>0</v>
      </c>
      <c r="E1219" s="475">
        <v>0</v>
      </c>
    </row>
    <row r="1220" spans="1:5" x14ac:dyDescent="0.25">
      <c r="A1220" s="432">
        <v>1214</v>
      </c>
      <c r="B1220" s="475">
        <v>0</v>
      </c>
      <c r="C1220" s="475">
        <v>0</v>
      </c>
      <c r="D1220" s="475">
        <v>0</v>
      </c>
      <c r="E1220" s="475">
        <v>0</v>
      </c>
    </row>
    <row r="1221" spans="1:5" x14ac:dyDescent="0.25">
      <c r="A1221" s="432">
        <v>1215</v>
      </c>
      <c r="B1221" s="475">
        <v>0</v>
      </c>
      <c r="C1221" s="475">
        <v>0</v>
      </c>
      <c r="D1221" s="475">
        <v>0</v>
      </c>
      <c r="E1221" s="475">
        <v>0</v>
      </c>
    </row>
    <row r="1222" spans="1:5" x14ac:dyDescent="0.25">
      <c r="A1222" s="432">
        <v>1216</v>
      </c>
      <c r="B1222" s="475">
        <v>0</v>
      </c>
      <c r="C1222" s="475">
        <v>0</v>
      </c>
      <c r="D1222" s="475">
        <v>0</v>
      </c>
      <c r="E1222" s="475">
        <v>0</v>
      </c>
    </row>
    <row r="1223" spans="1:5" x14ac:dyDescent="0.25">
      <c r="A1223" s="432">
        <v>1217</v>
      </c>
      <c r="B1223" s="475">
        <v>0</v>
      </c>
      <c r="C1223" s="475">
        <v>0</v>
      </c>
      <c r="D1223" s="475">
        <v>0</v>
      </c>
      <c r="E1223" s="475">
        <v>0</v>
      </c>
    </row>
    <row r="1224" spans="1:5" x14ac:dyDescent="0.25">
      <c r="A1224" s="432">
        <v>1218</v>
      </c>
      <c r="B1224" s="475">
        <v>0</v>
      </c>
      <c r="C1224" s="475">
        <v>0</v>
      </c>
      <c r="D1224" s="475">
        <v>0</v>
      </c>
      <c r="E1224" s="475">
        <v>0</v>
      </c>
    </row>
    <row r="1225" spans="1:5" x14ac:dyDescent="0.25">
      <c r="A1225" s="432">
        <v>1219</v>
      </c>
      <c r="B1225" s="475">
        <v>0</v>
      </c>
      <c r="C1225" s="475">
        <v>0</v>
      </c>
      <c r="D1225" s="475">
        <v>0</v>
      </c>
      <c r="E1225" s="475">
        <v>0</v>
      </c>
    </row>
    <row r="1226" spans="1:5" x14ac:dyDescent="0.25">
      <c r="A1226" s="432">
        <v>1220</v>
      </c>
      <c r="B1226" s="475">
        <v>0</v>
      </c>
      <c r="C1226" s="475">
        <v>0</v>
      </c>
      <c r="D1226" s="475">
        <v>0</v>
      </c>
      <c r="E1226" s="475">
        <v>0</v>
      </c>
    </row>
    <row r="1227" spans="1:5" x14ac:dyDescent="0.25">
      <c r="A1227" s="432">
        <v>1221</v>
      </c>
      <c r="B1227" s="475">
        <v>0</v>
      </c>
      <c r="C1227" s="475">
        <v>0</v>
      </c>
      <c r="D1227" s="475">
        <v>0</v>
      </c>
      <c r="E1227" s="475">
        <v>0</v>
      </c>
    </row>
    <row r="1228" spans="1:5" x14ac:dyDescent="0.25">
      <c r="A1228" s="432">
        <v>1222</v>
      </c>
      <c r="B1228" s="475">
        <v>0</v>
      </c>
      <c r="C1228" s="475">
        <v>0</v>
      </c>
      <c r="D1228" s="475">
        <v>0</v>
      </c>
      <c r="E1228" s="475">
        <v>0</v>
      </c>
    </row>
    <row r="1229" spans="1:5" x14ac:dyDescent="0.25">
      <c r="A1229" s="432">
        <v>1223</v>
      </c>
      <c r="B1229" s="475">
        <v>0</v>
      </c>
      <c r="C1229" s="475">
        <v>0</v>
      </c>
      <c r="D1229" s="475">
        <v>0</v>
      </c>
      <c r="E1229" s="475">
        <v>0</v>
      </c>
    </row>
    <row r="1230" spans="1:5" x14ac:dyDescent="0.25">
      <c r="A1230" s="432">
        <v>1224</v>
      </c>
      <c r="B1230" s="475">
        <v>0</v>
      </c>
      <c r="C1230" s="475">
        <v>0</v>
      </c>
      <c r="D1230" s="475">
        <v>0</v>
      </c>
      <c r="E1230" s="475">
        <v>0</v>
      </c>
    </row>
    <row r="1231" spans="1:5" x14ac:dyDescent="0.25">
      <c r="A1231" s="432">
        <v>1225</v>
      </c>
      <c r="B1231" s="475">
        <v>0</v>
      </c>
      <c r="C1231" s="475">
        <v>0</v>
      </c>
      <c r="D1231" s="475">
        <v>0</v>
      </c>
      <c r="E1231" s="475">
        <v>0</v>
      </c>
    </row>
    <row r="1232" spans="1:5" x14ac:dyDescent="0.25">
      <c r="A1232" s="432">
        <v>1226</v>
      </c>
      <c r="B1232" s="475">
        <v>0</v>
      </c>
      <c r="C1232" s="475">
        <v>0</v>
      </c>
      <c r="D1232" s="475">
        <v>0</v>
      </c>
      <c r="E1232" s="475">
        <v>0</v>
      </c>
    </row>
    <row r="1233" spans="1:5" x14ac:dyDescent="0.25">
      <c r="A1233" s="432">
        <v>1227</v>
      </c>
      <c r="B1233" s="475">
        <v>0</v>
      </c>
      <c r="C1233" s="475">
        <v>0</v>
      </c>
      <c r="D1233" s="475">
        <v>0</v>
      </c>
      <c r="E1233" s="475">
        <v>0</v>
      </c>
    </row>
    <row r="1234" spans="1:5" x14ac:dyDescent="0.25">
      <c r="A1234" s="432">
        <v>1228</v>
      </c>
      <c r="B1234" s="475">
        <v>0</v>
      </c>
      <c r="C1234" s="475">
        <v>0</v>
      </c>
      <c r="D1234" s="475">
        <v>0</v>
      </c>
      <c r="E1234" s="475">
        <v>0</v>
      </c>
    </row>
    <row r="1235" spans="1:5" x14ac:dyDescent="0.25">
      <c r="A1235" s="432">
        <v>1229</v>
      </c>
      <c r="B1235" s="475">
        <v>0</v>
      </c>
      <c r="C1235" s="475">
        <v>0</v>
      </c>
      <c r="D1235" s="475">
        <v>0</v>
      </c>
      <c r="E1235" s="475">
        <v>0</v>
      </c>
    </row>
    <row r="1236" spans="1:5" x14ac:dyDescent="0.25">
      <c r="A1236" s="432">
        <v>1230</v>
      </c>
      <c r="B1236" s="475">
        <v>0</v>
      </c>
      <c r="C1236" s="475">
        <v>0</v>
      </c>
      <c r="D1236" s="475">
        <v>0</v>
      </c>
      <c r="E1236" s="475">
        <v>0</v>
      </c>
    </row>
    <row r="1237" spans="1:5" x14ac:dyDescent="0.25">
      <c r="A1237" s="432">
        <v>1231</v>
      </c>
      <c r="B1237" s="475">
        <v>0</v>
      </c>
      <c r="C1237" s="475">
        <v>0</v>
      </c>
      <c r="D1237" s="475">
        <v>0</v>
      </c>
      <c r="E1237" s="475">
        <v>0</v>
      </c>
    </row>
    <row r="1238" spans="1:5" x14ac:dyDescent="0.25">
      <c r="A1238" s="432">
        <v>1232</v>
      </c>
      <c r="B1238" s="475">
        <v>0</v>
      </c>
      <c r="C1238" s="475">
        <v>0</v>
      </c>
      <c r="D1238" s="475">
        <v>0</v>
      </c>
      <c r="E1238" s="475">
        <v>0</v>
      </c>
    </row>
    <row r="1239" spans="1:5" x14ac:dyDescent="0.25">
      <c r="A1239" s="432">
        <v>1233</v>
      </c>
      <c r="B1239" s="475">
        <v>0</v>
      </c>
      <c r="C1239" s="475">
        <v>0</v>
      </c>
      <c r="D1239" s="475">
        <v>0</v>
      </c>
      <c r="E1239" s="475">
        <v>0</v>
      </c>
    </row>
    <row r="1240" spans="1:5" x14ac:dyDescent="0.25">
      <c r="A1240" s="432">
        <v>1234</v>
      </c>
      <c r="B1240" s="475">
        <v>0</v>
      </c>
      <c r="C1240" s="475">
        <v>0</v>
      </c>
      <c r="D1240" s="475">
        <v>0</v>
      </c>
      <c r="E1240" s="475">
        <v>0</v>
      </c>
    </row>
    <row r="1241" spans="1:5" x14ac:dyDescent="0.25">
      <c r="A1241" s="432">
        <v>1235</v>
      </c>
      <c r="B1241" s="475">
        <v>0</v>
      </c>
      <c r="C1241" s="475">
        <v>0</v>
      </c>
      <c r="D1241" s="475">
        <v>0</v>
      </c>
      <c r="E1241" s="475">
        <v>0</v>
      </c>
    </row>
    <row r="1242" spans="1:5" x14ac:dyDescent="0.25">
      <c r="A1242" s="432">
        <v>1236</v>
      </c>
      <c r="B1242" s="475">
        <v>0</v>
      </c>
      <c r="C1242" s="475">
        <v>0</v>
      </c>
      <c r="D1242" s="475">
        <v>0</v>
      </c>
      <c r="E1242" s="475">
        <v>0</v>
      </c>
    </row>
    <row r="1243" spans="1:5" x14ac:dyDescent="0.25">
      <c r="A1243" s="432">
        <v>1237</v>
      </c>
      <c r="B1243" s="475">
        <v>0</v>
      </c>
      <c r="C1243" s="475">
        <v>0</v>
      </c>
      <c r="D1243" s="475">
        <v>0</v>
      </c>
      <c r="E1243" s="475">
        <v>0</v>
      </c>
    </row>
    <row r="1244" spans="1:5" x14ac:dyDescent="0.25">
      <c r="A1244" s="432">
        <v>1238</v>
      </c>
      <c r="B1244" s="475">
        <v>0</v>
      </c>
      <c r="C1244" s="475">
        <v>0</v>
      </c>
      <c r="D1244" s="475">
        <v>0</v>
      </c>
      <c r="E1244" s="475">
        <v>0</v>
      </c>
    </row>
    <row r="1245" spans="1:5" x14ac:dyDescent="0.25">
      <c r="A1245" s="432">
        <v>1239</v>
      </c>
      <c r="B1245" s="475">
        <v>0</v>
      </c>
      <c r="C1245" s="475">
        <v>0</v>
      </c>
      <c r="D1245" s="475">
        <v>0</v>
      </c>
      <c r="E1245" s="475">
        <v>0</v>
      </c>
    </row>
    <row r="1246" spans="1:5" x14ac:dyDescent="0.25">
      <c r="A1246" s="432">
        <v>1240</v>
      </c>
      <c r="B1246" s="475">
        <v>0</v>
      </c>
      <c r="C1246" s="475">
        <v>0</v>
      </c>
      <c r="D1246" s="475">
        <v>0</v>
      </c>
      <c r="E1246" s="475">
        <v>0</v>
      </c>
    </row>
    <row r="1247" spans="1:5" x14ac:dyDescent="0.25">
      <c r="A1247" s="432">
        <v>1241</v>
      </c>
      <c r="B1247" s="475">
        <v>0</v>
      </c>
      <c r="C1247" s="475">
        <v>0</v>
      </c>
      <c r="D1247" s="475">
        <v>0</v>
      </c>
      <c r="E1247" s="475">
        <v>0</v>
      </c>
    </row>
    <row r="1248" spans="1:5" x14ac:dyDescent="0.25">
      <c r="A1248" s="432">
        <v>1242</v>
      </c>
      <c r="B1248" s="475">
        <v>0</v>
      </c>
      <c r="C1248" s="475">
        <v>0</v>
      </c>
      <c r="D1248" s="475">
        <v>0</v>
      </c>
      <c r="E1248" s="475">
        <v>0</v>
      </c>
    </row>
    <row r="1249" spans="1:5" x14ac:dyDescent="0.25">
      <c r="A1249" s="432">
        <v>1243</v>
      </c>
      <c r="B1249" s="475">
        <v>0</v>
      </c>
      <c r="C1249" s="475">
        <v>0</v>
      </c>
      <c r="D1249" s="475">
        <v>0</v>
      </c>
      <c r="E1249" s="475">
        <v>0</v>
      </c>
    </row>
    <row r="1250" spans="1:5" x14ac:dyDescent="0.25">
      <c r="A1250" s="432">
        <v>1244</v>
      </c>
      <c r="B1250" s="475">
        <v>0</v>
      </c>
      <c r="C1250" s="475">
        <v>0</v>
      </c>
      <c r="D1250" s="475">
        <v>0</v>
      </c>
      <c r="E1250" s="475">
        <v>0</v>
      </c>
    </row>
    <row r="1251" spans="1:5" x14ac:dyDescent="0.25">
      <c r="A1251" s="432">
        <v>1245</v>
      </c>
      <c r="B1251" s="475">
        <v>0</v>
      </c>
      <c r="C1251" s="475">
        <v>0</v>
      </c>
      <c r="D1251" s="475">
        <v>0</v>
      </c>
      <c r="E1251" s="475">
        <v>0</v>
      </c>
    </row>
    <row r="1252" spans="1:5" x14ac:dyDescent="0.25">
      <c r="A1252" s="432">
        <v>1246</v>
      </c>
      <c r="B1252" s="475">
        <v>0</v>
      </c>
      <c r="C1252" s="475">
        <v>0</v>
      </c>
      <c r="D1252" s="475">
        <v>0</v>
      </c>
      <c r="E1252" s="475">
        <v>0</v>
      </c>
    </row>
    <row r="1253" spans="1:5" x14ac:dyDescent="0.25">
      <c r="A1253" s="432">
        <v>1247</v>
      </c>
      <c r="B1253" s="475">
        <v>0</v>
      </c>
      <c r="C1253" s="475">
        <v>0</v>
      </c>
      <c r="D1253" s="475">
        <v>0</v>
      </c>
      <c r="E1253" s="475">
        <v>0</v>
      </c>
    </row>
    <row r="1254" spans="1:5" x14ac:dyDescent="0.25">
      <c r="A1254" s="432">
        <v>1248</v>
      </c>
      <c r="B1254" s="475">
        <v>0</v>
      </c>
      <c r="C1254" s="475">
        <v>0</v>
      </c>
      <c r="D1254" s="475">
        <v>0</v>
      </c>
      <c r="E1254" s="475">
        <v>0</v>
      </c>
    </row>
    <row r="1255" spans="1:5" x14ac:dyDescent="0.25">
      <c r="A1255" s="432">
        <v>1249</v>
      </c>
      <c r="B1255" s="475">
        <v>0</v>
      </c>
      <c r="C1255" s="475">
        <v>0</v>
      </c>
      <c r="D1255" s="475">
        <v>0</v>
      </c>
      <c r="E1255" s="475">
        <v>0</v>
      </c>
    </row>
    <row r="1256" spans="1:5" x14ac:dyDescent="0.25">
      <c r="A1256" s="432">
        <v>1250</v>
      </c>
      <c r="B1256" s="475">
        <v>0</v>
      </c>
      <c r="C1256" s="475">
        <v>0</v>
      </c>
      <c r="D1256" s="475">
        <v>0</v>
      </c>
      <c r="E1256" s="475">
        <v>0</v>
      </c>
    </row>
    <row r="1257" spans="1:5" x14ac:dyDescent="0.25">
      <c r="A1257" s="432">
        <v>1251</v>
      </c>
      <c r="B1257" s="475">
        <v>0</v>
      </c>
      <c r="C1257" s="475">
        <v>0</v>
      </c>
      <c r="D1257" s="475">
        <v>0</v>
      </c>
      <c r="E1257" s="475">
        <v>0</v>
      </c>
    </row>
    <row r="1258" spans="1:5" x14ac:dyDescent="0.25">
      <c r="A1258" s="432">
        <v>1252</v>
      </c>
      <c r="B1258" s="475">
        <v>0</v>
      </c>
      <c r="C1258" s="475">
        <v>0</v>
      </c>
      <c r="D1258" s="475">
        <v>0</v>
      </c>
      <c r="E1258" s="475">
        <v>0</v>
      </c>
    </row>
    <row r="1259" spans="1:5" x14ac:dyDescent="0.25">
      <c r="A1259" s="432">
        <v>1253</v>
      </c>
      <c r="B1259" s="475">
        <v>0</v>
      </c>
      <c r="C1259" s="475">
        <v>0</v>
      </c>
      <c r="D1259" s="475">
        <v>0</v>
      </c>
      <c r="E1259" s="475">
        <v>0</v>
      </c>
    </row>
    <row r="1260" spans="1:5" x14ac:dyDescent="0.25">
      <c r="A1260" s="432">
        <v>1254</v>
      </c>
      <c r="B1260" s="475">
        <v>0</v>
      </c>
      <c r="C1260" s="475">
        <v>0</v>
      </c>
      <c r="D1260" s="475">
        <v>0</v>
      </c>
      <c r="E1260" s="475">
        <v>0</v>
      </c>
    </row>
    <row r="1261" spans="1:5" x14ac:dyDescent="0.25">
      <c r="A1261" s="432">
        <v>1255</v>
      </c>
      <c r="B1261" s="475">
        <v>0</v>
      </c>
      <c r="C1261" s="475">
        <v>0</v>
      </c>
      <c r="D1261" s="475">
        <v>0</v>
      </c>
      <c r="E1261" s="475">
        <v>0</v>
      </c>
    </row>
    <row r="1262" spans="1:5" x14ac:dyDescent="0.25">
      <c r="A1262" s="432">
        <v>1256</v>
      </c>
      <c r="B1262" s="475">
        <v>0</v>
      </c>
      <c r="C1262" s="475">
        <v>0</v>
      </c>
      <c r="D1262" s="475">
        <v>0</v>
      </c>
      <c r="E1262" s="475">
        <v>0</v>
      </c>
    </row>
    <row r="1263" spans="1:5" x14ac:dyDescent="0.25">
      <c r="A1263" s="432">
        <v>1257</v>
      </c>
      <c r="B1263" s="475">
        <v>0</v>
      </c>
      <c r="C1263" s="475">
        <v>0</v>
      </c>
      <c r="D1263" s="475">
        <v>0</v>
      </c>
      <c r="E1263" s="475">
        <v>0</v>
      </c>
    </row>
    <row r="1264" spans="1:5" x14ac:dyDescent="0.25">
      <c r="A1264" s="432">
        <v>1258</v>
      </c>
      <c r="B1264" s="475">
        <v>0</v>
      </c>
      <c r="C1264" s="475">
        <v>0</v>
      </c>
      <c r="D1264" s="475">
        <v>0</v>
      </c>
      <c r="E1264" s="475">
        <v>0</v>
      </c>
    </row>
    <row r="1265" spans="1:5" x14ac:dyDescent="0.25">
      <c r="A1265" s="432">
        <v>1259</v>
      </c>
      <c r="B1265" s="475">
        <v>0</v>
      </c>
      <c r="C1265" s="475">
        <v>0</v>
      </c>
      <c r="D1265" s="475">
        <v>0</v>
      </c>
      <c r="E1265" s="475">
        <v>0</v>
      </c>
    </row>
    <row r="1266" spans="1:5" x14ac:dyDescent="0.25">
      <c r="A1266" s="432">
        <v>1260</v>
      </c>
      <c r="B1266" s="475">
        <v>0</v>
      </c>
      <c r="C1266" s="475">
        <v>0</v>
      </c>
      <c r="D1266" s="475">
        <v>0</v>
      </c>
      <c r="E1266" s="475">
        <v>0</v>
      </c>
    </row>
    <row r="1267" spans="1:5" x14ac:dyDescent="0.25">
      <c r="A1267" s="432">
        <v>1261</v>
      </c>
      <c r="B1267" s="475">
        <v>0</v>
      </c>
      <c r="C1267" s="475">
        <v>0</v>
      </c>
      <c r="D1267" s="475">
        <v>0</v>
      </c>
      <c r="E1267" s="475">
        <v>0</v>
      </c>
    </row>
    <row r="1268" spans="1:5" x14ac:dyDescent="0.25">
      <c r="A1268" s="432">
        <v>1262</v>
      </c>
      <c r="B1268" s="475">
        <v>0</v>
      </c>
      <c r="C1268" s="475">
        <v>0</v>
      </c>
      <c r="D1268" s="475">
        <v>0</v>
      </c>
      <c r="E1268" s="475">
        <v>0</v>
      </c>
    </row>
    <row r="1269" spans="1:5" x14ac:dyDescent="0.25">
      <c r="A1269" s="432">
        <v>1263</v>
      </c>
      <c r="B1269" s="475">
        <v>0</v>
      </c>
      <c r="C1269" s="475">
        <v>0</v>
      </c>
      <c r="D1269" s="475">
        <v>0</v>
      </c>
      <c r="E1269" s="475">
        <v>0</v>
      </c>
    </row>
    <row r="1270" spans="1:5" x14ac:dyDescent="0.25">
      <c r="A1270" s="432">
        <v>1264</v>
      </c>
      <c r="B1270" s="475">
        <v>0</v>
      </c>
      <c r="C1270" s="475">
        <v>0</v>
      </c>
      <c r="D1270" s="475">
        <v>0</v>
      </c>
      <c r="E1270" s="475">
        <v>0</v>
      </c>
    </row>
    <row r="1271" spans="1:5" x14ac:dyDescent="0.25">
      <c r="A1271" s="432">
        <v>1265</v>
      </c>
      <c r="B1271" s="475">
        <v>0</v>
      </c>
      <c r="C1271" s="475">
        <v>0</v>
      </c>
      <c r="D1271" s="475">
        <v>0</v>
      </c>
      <c r="E1271" s="475">
        <v>0</v>
      </c>
    </row>
    <row r="1272" spans="1:5" x14ac:dyDescent="0.25">
      <c r="A1272" s="432">
        <v>1266</v>
      </c>
      <c r="B1272" s="475">
        <v>0</v>
      </c>
      <c r="C1272" s="475">
        <v>0</v>
      </c>
      <c r="D1272" s="475">
        <v>0</v>
      </c>
      <c r="E1272" s="475">
        <v>0</v>
      </c>
    </row>
    <row r="1273" spans="1:5" x14ac:dyDescent="0.25">
      <c r="A1273" s="432">
        <v>1267</v>
      </c>
      <c r="B1273" s="475">
        <v>0</v>
      </c>
      <c r="C1273" s="475">
        <v>0</v>
      </c>
      <c r="D1273" s="475">
        <v>0</v>
      </c>
      <c r="E1273" s="475">
        <v>0</v>
      </c>
    </row>
    <row r="1274" spans="1:5" x14ac:dyDescent="0.25">
      <c r="A1274" s="432">
        <v>1268</v>
      </c>
      <c r="B1274" s="475">
        <v>0</v>
      </c>
      <c r="C1274" s="475">
        <v>0</v>
      </c>
      <c r="D1274" s="475">
        <v>0</v>
      </c>
      <c r="E1274" s="475">
        <v>0</v>
      </c>
    </row>
    <row r="1275" spans="1:5" x14ac:dyDescent="0.25">
      <c r="A1275" s="432">
        <v>1269</v>
      </c>
      <c r="B1275" s="475">
        <v>0</v>
      </c>
      <c r="C1275" s="475">
        <v>0</v>
      </c>
      <c r="D1275" s="475">
        <v>0</v>
      </c>
      <c r="E1275" s="475">
        <v>0</v>
      </c>
    </row>
    <row r="1276" spans="1:5" x14ac:dyDescent="0.25">
      <c r="A1276" s="432">
        <v>1270</v>
      </c>
      <c r="B1276" s="475">
        <v>0</v>
      </c>
      <c r="C1276" s="475">
        <v>0</v>
      </c>
      <c r="D1276" s="475">
        <v>0</v>
      </c>
      <c r="E1276" s="475">
        <v>0</v>
      </c>
    </row>
    <row r="1277" spans="1:5" x14ac:dyDescent="0.25">
      <c r="A1277" s="432">
        <v>1271</v>
      </c>
      <c r="B1277" s="475">
        <v>0</v>
      </c>
      <c r="C1277" s="475">
        <v>0</v>
      </c>
      <c r="D1277" s="475">
        <v>0</v>
      </c>
      <c r="E1277" s="475">
        <v>0</v>
      </c>
    </row>
    <row r="1278" spans="1:5" x14ac:dyDescent="0.25">
      <c r="A1278" s="432">
        <v>1272</v>
      </c>
      <c r="B1278" s="475">
        <v>0</v>
      </c>
      <c r="C1278" s="475">
        <v>0</v>
      </c>
      <c r="D1278" s="475">
        <v>0</v>
      </c>
      <c r="E1278" s="475">
        <v>0</v>
      </c>
    </row>
    <row r="1279" spans="1:5" x14ac:dyDescent="0.25">
      <c r="A1279" s="432">
        <v>1273</v>
      </c>
      <c r="B1279" s="475">
        <v>0</v>
      </c>
      <c r="C1279" s="475">
        <v>0</v>
      </c>
      <c r="D1279" s="475">
        <v>0</v>
      </c>
      <c r="E1279" s="475">
        <v>0</v>
      </c>
    </row>
    <row r="1280" spans="1:5" x14ac:dyDescent="0.25">
      <c r="A1280" s="432">
        <v>1274</v>
      </c>
      <c r="B1280" s="475">
        <v>0</v>
      </c>
      <c r="C1280" s="475">
        <v>0</v>
      </c>
      <c r="D1280" s="475">
        <v>0</v>
      </c>
      <c r="E1280" s="475">
        <v>0</v>
      </c>
    </row>
    <row r="1281" spans="1:5" x14ac:dyDescent="0.25">
      <c r="A1281" s="432">
        <v>1275</v>
      </c>
      <c r="B1281" s="475">
        <v>0</v>
      </c>
      <c r="C1281" s="475">
        <v>0</v>
      </c>
      <c r="D1281" s="475">
        <v>0</v>
      </c>
      <c r="E1281" s="475">
        <v>0</v>
      </c>
    </row>
    <row r="1282" spans="1:5" x14ac:dyDescent="0.25">
      <c r="A1282" s="432">
        <v>1276</v>
      </c>
      <c r="B1282" s="475">
        <v>0</v>
      </c>
      <c r="C1282" s="475">
        <v>0</v>
      </c>
      <c r="D1282" s="475">
        <v>0</v>
      </c>
      <c r="E1282" s="475">
        <v>0</v>
      </c>
    </row>
    <row r="1283" spans="1:5" x14ac:dyDescent="0.25">
      <c r="A1283" s="432">
        <v>1277</v>
      </c>
      <c r="B1283" s="475">
        <v>0</v>
      </c>
      <c r="C1283" s="475">
        <v>0</v>
      </c>
      <c r="D1283" s="475">
        <v>0</v>
      </c>
      <c r="E1283" s="475">
        <v>0</v>
      </c>
    </row>
    <row r="1284" spans="1:5" x14ac:dyDescent="0.25">
      <c r="A1284" s="432">
        <v>1278</v>
      </c>
      <c r="B1284" s="475">
        <v>0</v>
      </c>
      <c r="C1284" s="475">
        <v>0</v>
      </c>
      <c r="D1284" s="475">
        <v>0</v>
      </c>
      <c r="E1284" s="475">
        <v>0</v>
      </c>
    </row>
    <row r="1285" spans="1:5" x14ac:dyDescent="0.25">
      <c r="A1285" s="432">
        <v>1279</v>
      </c>
      <c r="B1285" s="475">
        <v>0</v>
      </c>
      <c r="C1285" s="475">
        <v>0</v>
      </c>
      <c r="D1285" s="475">
        <v>0</v>
      </c>
      <c r="E1285" s="475">
        <v>0</v>
      </c>
    </row>
    <row r="1286" spans="1:5" x14ac:dyDescent="0.25">
      <c r="A1286" s="432">
        <v>1280</v>
      </c>
      <c r="B1286" s="475">
        <v>0</v>
      </c>
      <c r="C1286" s="475">
        <v>0</v>
      </c>
      <c r="D1286" s="475">
        <v>0</v>
      </c>
      <c r="E1286" s="475">
        <v>0</v>
      </c>
    </row>
    <row r="1287" spans="1:5" x14ac:dyDescent="0.25">
      <c r="A1287" s="432">
        <v>1281</v>
      </c>
      <c r="B1287" s="475">
        <v>0</v>
      </c>
      <c r="C1287" s="475">
        <v>0</v>
      </c>
      <c r="D1287" s="475">
        <v>0</v>
      </c>
      <c r="E1287" s="475">
        <v>0</v>
      </c>
    </row>
    <row r="1288" spans="1:5" x14ac:dyDescent="0.25">
      <c r="A1288" s="432">
        <v>1282</v>
      </c>
      <c r="B1288" s="475">
        <v>0</v>
      </c>
      <c r="C1288" s="475">
        <v>0</v>
      </c>
      <c r="D1288" s="475">
        <v>0</v>
      </c>
      <c r="E1288" s="475">
        <v>0</v>
      </c>
    </row>
    <row r="1289" spans="1:5" x14ac:dyDescent="0.25">
      <c r="A1289" s="432">
        <v>1283</v>
      </c>
      <c r="B1289" s="475">
        <v>0</v>
      </c>
      <c r="C1289" s="475">
        <v>0</v>
      </c>
      <c r="D1289" s="475">
        <v>0</v>
      </c>
      <c r="E1289" s="475">
        <v>0</v>
      </c>
    </row>
    <row r="1290" spans="1:5" x14ac:dyDescent="0.25">
      <c r="A1290" s="432">
        <v>1284</v>
      </c>
      <c r="B1290" s="475">
        <v>0</v>
      </c>
      <c r="C1290" s="475">
        <v>0</v>
      </c>
      <c r="D1290" s="475">
        <v>0</v>
      </c>
      <c r="E1290" s="475">
        <v>0</v>
      </c>
    </row>
    <row r="1291" spans="1:5" x14ac:dyDescent="0.25">
      <c r="A1291" s="432">
        <v>1285</v>
      </c>
      <c r="B1291" s="475">
        <v>0</v>
      </c>
      <c r="C1291" s="475">
        <v>0</v>
      </c>
      <c r="D1291" s="475">
        <v>0</v>
      </c>
      <c r="E1291" s="475">
        <v>0</v>
      </c>
    </row>
    <row r="1292" spans="1:5" x14ac:dyDescent="0.25">
      <c r="A1292" s="432">
        <v>1286</v>
      </c>
      <c r="B1292" s="475">
        <v>0</v>
      </c>
      <c r="C1292" s="475">
        <v>0</v>
      </c>
      <c r="D1292" s="475">
        <v>0</v>
      </c>
      <c r="E1292" s="475">
        <v>0</v>
      </c>
    </row>
    <row r="1293" spans="1:5" x14ac:dyDescent="0.25">
      <c r="A1293" s="432">
        <v>1287</v>
      </c>
      <c r="B1293" s="475">
        <v>0</v>
      </c>
      <c r="C1293" s="475">
        <v>0</v>
      </c>
      <c r="D1293" s="475">
        <v>0</v>
      </c>
      <c r="E1293" s="475">
        <v>0</v>
      </c>
    </row>
    <row r="1294" spans="1:5" x14ac:dyDescent="0.25">
      <c r="A1294" s="432">
        <v>1288</v>
      </c>
      <c r="B1294" s="475">
        <v>0</v>
      </c>
      <c r="C1294" s="475">
        <v>0</v>
      </c>
      <c r="D1294" s="475">
        <v>0</v>
      </c>
      <c r="E1294" s="475">
        <v>0</v>
      </c>
    </row>
    <row r="1295" spans="1:5" x14ac:dyDescent="0.25">
      <c r="A1295" s="432">
        <v>1289</v>
      </c>
      <c r="B1295" s="475">
        <v>0</v>
      </c>
      <c r="C1295" s="475">
        <v>0</v>
      </c>
      <c r="D1295" s="475">
        <v>0</v>
      </c>
      <c r="E1295" s="475">
        <v>0</v>
      </c>
    </row>
    <row r="1296" spans="1:5" x14ac:dyDescent="0.25">
      <c r="A1296" s="432">
        <v>1290</v>
      </c>
      <c r="B1296" s="475">
        <v>0</v>
      </c>
      <c r="C1296" s="475">
        <v>0</v>
      </c>
      <c r="D1296" s="475">
        <v>0</v>
      </c>
      <c r="E1296" s="475">
        <v>0</v>
      </c>
    </row>
    <row r="1297" spans="1:5" x14ac:dyDescent="0.25">
      <c r="A1297" s="432">
        <v>1291</v>
      </c>
      <c r="B1297" s="475">
        <v>0</v>
      </c>
      <c r="C1297" s="475">
        <v>0</v>
      </c>
      <c r="D1297" s="475">
        <v>0</v>
      </c>
      <c r="E1297" s="475">
        <v>0</v>
      </c>
    </row>
    <row r="1298" spans="1:5" x14ac:dyDescent="0.25">
      <c r="A1298" s="432">
        <v>1292</v>
      </c>
      <c r="B1298" s="475">
        <v>0</v>
      </c>
      <c r="C1298" s="475">
        <v>0</v>
      </c>
      <c r="D1298" s="475">
        <v>0</v>
      </c>
      <c r="E1298" s="475">
        <v>0</v>
      </c>
    </row>
    <row r="1299" spans="1:5" x14ac:dyDescent="0.25">
      <c r="A1299" s="432">
        <v>1293</v>
      </c>
      <c r="B1299" s="475">
        <v>0</v>
      </c>
      <c r="C1299" s="475">
        <v>0</v>
      </c>
      <c r="D1299" s="475">
        <v>0</v>
      </c>
      <c r="E1299" s="475">
        <v>0</v>
      </c>
    </row>
    <row r="1300" spans="1:5" x14ac:dyDescent="0.25">
      <c r="A1300" s="432">
        <v>1294</v>
      </c>
      <c r="B1300" s="475">
        <v>0</v>
      </c>
      <c r="C1300" s="475">
        <v>0</v>
      </c>
      <c r="D1300" s="475">
        <v>0</v>
      </c>
      <c r="E1300" s="475">
        <v>0</v>
      </c>
    </row>
    <row r="1301" spans="1:5" x14ac:dyDescent="0.25">
      <c r="A1301" s="432">
        <v>1295</v>
      </c>
      <c r="B1301" s="475">
        <v>0</v>
      </c>
      <c r="C1301" s="475">
        <v>0</v>
      </c>
      <c r="D1301" s="475">
        <v>0</v>
      </c>
      <c r="E1301" s="475">
        <v>0</v>
      </c>
    </row>
    <row r="1302" spans="1:5" x14ac:dyDescent="0.25">
      <c r="A1302" s="432">
        <v>1296</v>
      </c>
      <c r="B1302" s="475">
        <v>0</v>
      </c>
      <c r="C1302" s="475">
        <v>0</v>
      </c>
      <c r="D1302" s="475">
        <v>0</v>
      </c>
      <c r="E1302" s="475">
        <v>0</v>
      </c>
    </row>
    <row r="1303" spans="1:5" x14ac:dyDescent="0.25">
      <c r="A1303" s="432">
        <v>1297</v>
      </c>
      <c r="B1303" s="475">
        <v>0</v>
      </c>
      <c r="C1303" s="475">
        <v>0</v>
      </c>
      <c r="D1303" s="475">
        <v>0</v>
      </c>
      <c r="E1303" s="475">
        <v>0</v>
      </c>
    </row>
    <row r="1304" spans="1:5" x14ac:dyDescent="0.25">
      <c r="A1304" s="432">
        <v>1298</v>
      </c>
      <c r="B1304" s="475">
        <v>0</v>
      </c>
      <c r="C1304" s="475">
        <v>0</v>
      </c>
      <c r="D1304" s="475">
        <v>0</v>
      </c>
      <c r="E1304" s="475">
        <v>0</v>
      </c>
    </row>
    <row r="1305" spans="1:5" x14ac:dyDescent="0.25">
      <c r="A1305" s="432">
        <v>1299</v>
      </c>
      <c r="B1305" s="475">
        <v>0</v>
      </c>
      <c r="C1305" s="475">
        <v>0</v>
      </c>
      <c r="D1305" s="475">
        <v>0</v>
      </c>
      <c r="E1305" s="475">
        <v>0</v>
      </c>
    </row>
    <row r="1306" spans="1:5" x14ac:dyDescent="0.25">
      <c r="A1306" s="432">
        <v>1300</v>
      </c>
      <c r="B1306" s="475">
        <v>0</v>
      </c>
      <c r="C1306" s="475">
        <v>0</v>
      </c>
      <c r="D1306" s="475">
        <v>0</v>
      </c>
      <c r="E1306" s="475">
        <v>0</v>
      </c>
    </row>
    <row r="1307" spans="1:5" x14ac:dyDescent="0.25">
      <c r="A1307" s="432">
        <v>1301</v>
      </c>
      <c r="B1307" s="475">
        <v>0</v>
      </c>
      <c r="C1307" s="475">
        <v>0</v>
      </c>
      <c r="D1307" s="475">
        <v>0</v>
      </c>
      <c r="E1307" s="475">
        <v>0</v>
      </c>
    </row>
    <row r="1308" spans="1:5" x14ac:dyDescent="0.25">
      <c r="A1308" s="432">
        <v>1302</v>
      </c>
      <c r="B1308" s="475">
        <v>0</v>
      </c>
      <c r="C1308" s="475">
        <v>0</v>
      </c>
      <c r="D1308" s="475">
        <v>0</v>
      </c>
      <c r="E1308" s="475">
        <v>0</v>
      </c>
    </row>
    <row r="1309" spans="1:5" x14ac:dyDescent="0.25">
      <c r="A1309" s="432">
        <v>1303</v>
      </c>
      <c r="B1309" s="475">
        <v>0</v>
      </c>
      <c r="C1309" s="475">
        <v>0</v>
      </c>
      <c r="D1309" s="475">
        <v>0</v>
      </c>
      <c r="E1309" s="475">
        <v>0</v>
      </c>
    </row>
    <row r="1310" spans="1:5" x14ac:dyDescent="0.25">
      <c r="A1310" s="432">
        <v>1304</v>
      </c>
      <c r="B1310" s="475">
        <v>0</v>
      </c>
      <c r="C1310" s="475">
        <v>0</v>
      </c>
      <c r="D1310" s="475">
        <v>0</v>
      </c>
      <c r="E1310" s="475">
        <v>0</v>
      </c>
    </row>
    <row r="1311" spans="1:5" x14ac:dyDescent="0.25">
      <c r="A1311" s="432">
        <v>1305</v>
      </c>
      <c r="B1311" s="475">
        <v>0</v>
      </c>
      <c r="C1311" s="475">
        <v>0</v>
      </c>
      <c r="D1311" s="475">
        <v>0</v>
      </c>
      <c r="E1311" s="475">
        <v>0</v>
      </c>
    </row>
    <row r="1312" spans="1:5" x14ac:dyDescent="0.25">
      <c r="A1312" s="432">
        <v>1306</v>
      </c>
      <c r="B1312" s="475">
        <v>0</v>
      </c>
      <c r="C1312" s="475">
        <v>0</v>
      </c>
      <c r="D1312" s="475">
        <v>0</v>
      </c>
      <c r="E1312" s="475">
        <v>0</v>
      </c>
    </row>
    <row r="1313" spans="1:5" x14ac:dyDescent="0.25">
      <c r="A1313" s="432">
        <v>1307</v>
      </c>
      <c r="B1313" s="475">
        <v>0</v>
      </c>
      <c r="C1313" s="475">
        <v>0</v>
      </c>
      <c r="D1313" s="475">
        <v>0</v>
      </c>
      <c r="E1313" s="475">
        <v>0</v>
      </c>
    </row>
    <row r="1314" spans="1:5" x14ac:dyDescent="0.25">
      <c r="A1314" s="432">
        <v>1308</v>
      </c>
      <c r="B1314" s="475">
        <v>0</v>
      </c>
      <c r="C1314" s="475">
        <v>0</v>
      </c>
      <c r="D1314" s="475">
        <v>0</v>
      </c>
      <c r="E1314" s="475">
        <v>0</v>
      </c>
    </row>
    <row r="1315" spans="1:5" x14ac:dyDescent="0.25">
      <c r="A1315" s="432">
        <v>1309</v>
      </c>
      <c r="B1315" s="475">
        <v>0</v>
      </c>
      <c r="C1315" s="475">
        <v>0</v>
      </c>
      <c r="D1315" s="475">
        <v>0</v>
      </c>
      <c r="E1315" s="475">
        <v>0</v>
      </c>
    </row>
    <row r="1316" spans="1:5" x14ac:dyDescent="0.25">
      <c r="A1316" s="432">
        <v>1310</v>
      </c>
      <c r="B1316" s="475">
        <v>0</v>
      </c>
      <c r="C1316" s="475">
        <v>0</v>
      </c>
      <c r="D1316" s="475">
        <v>0</v>
      </c>
      <c r="E1316" s="475">
        <v>0</v>
      </c>
    </row>
    <row r="1317" spans="1:5" x14ac:dyDescent="0.25">
      <c r="A1317" s="432">
        <v>1311</v>
      </c>
      <c r="B1317" s="475">
        <v>0</v>
      </c>
      <c r="C1317" s="475">
        <v>0</v>
      </c>
      <c r="D1317" s="475">
        <v>0</v>
      </c>
      <c r="E1317" s="475">
        <v>0</v>
      </c>
    </row>
    <row r="1318" spans="1:5" x14ac:dyDescent="0.25">
      <c r="A1318" s="432">
        <v>1312</v>
      </c>
      <c r="B1318" s="475">
        <v>0</v>
      </c>
      <c r="C1318" s="475">
        <v>0</v>
      </c>
      <c r="D1318" s="475">
        <v>0</v>
      </c>
      <c r="E1318" s="475">
        <v>0</v>
      </c>
    </row>
    <row r="1319" spans="1:5" x14ac:dyDescent="0.25">
      <c r="A1319" s="432">
        <v>1313</v>
      </c>
      <c r="B1319" s="475">
        <v>0</v>
      </c>
      <c r="C1319" s="475">
        <v>0</v>
      </c>
      <c r="D1319" s="475">
        <v>0</v>
      </c>
      <c r="E1319" s="475">
        <v>0</v>
      </c>
    </row>
    <row r="1320" spans="1:5" x14ac:dyDescent="0.25">
      <c r="A1320" s="432">
        <v>1314</v>
      </c>
      <c r="B1320" s="475">
        <v>0</v>
      </c>
      <c r="C1320" s="475">
        <v>0</v>
      </c>
      <c r="D1320" s="475">
        <v>0</v>
      </c>
      <c r="E1320" s="475">
        <v>0</v>
      </c>
    </row>
    <row r="1321" spans="1:5" x14ac:dyDescent="0.25">
      <c r="A1321" s="432">
        <v>1315</v>
      </c>
      <c r="B1321" s="475">
        <v>0</v>
      </c>
      <c r="C1321" s="475">
        <v>0</v>
      </c>
      <c r="D1321" s="475">
        <v>0</v>
      </c>
      <c r="E1321" s="475">
        <v>0</v>
      </c>
    </row>
    <row r="1322" spans="1:5" x14ac:dyDescent="0.25">
      <c r="A1322" s="432">
        <v>1316</v>
      </c>
      <c r="B1322" s="475">
        <v>0</v>
      </c>
      <c r="C1322" s="475">
        <v>0</v>
      </c>
      <c r="D1322" s="475">
        <v>0</v>
      </c>
      <c r="E1322" s="475">
        <v>0</v>
      </c>
    </row>
    <row r="1323" spans="1:5" x14ac:dyDescent="0.25">
      <c r="A1323" s="432">
        <v>1317</v>
      </c>
      <c r="B1323" s="475">
        <v>0</v>
      </c>
      <c r="C1323" s="475">
        <v>0</v>
      </c>
      <c r="D1323" s="475">
        <v>0</v>
      </c>
      <c r="E1323" s="475">
        <v>0</v>
      </c>
    </row>
    <row r="1324" spans="1:5" x14ac:dyDescent="0.25">
      <c r="A1324" s="432">
        <v>1318</v>
      </c>
      <c r="B1324" s="475">
        <v>0</v>
      </c>
      <c r="C1324" s="475">
        <v>0</v>
      </c>
      <c r="D1324" s="475">
        <v>0</v>
      </c>
      <c r="E1324" s="475">
        <v>0</v>
      </c>
    </row>
    <row r="1325" spans="1:5" x14ac:dyDescent="0.25">
      <c r="A1325" s="432">
        <v>1319</v>
      </c>
      <c r="B1325" s="475">
        <v>0</v>
      </c>
      <c r="C1325" s="475">
        <v>0</v>
      </c>
      <c r="D1325" s="475">
        <v>0</v>
      </c>
      <c r="E1325" s="475">
        <v>0</v>
      </c>
    </row>
    <row r="1326" spans="1:5" x14ac:dyDescent="0.25">
      <c r="A1326" s="432">
        <v>1320</v>
      </c>
      <c r="B1326" s="475">
        <v>0</v>
      </c>
      <c r="C1326" s="475">
        <v>0</v>
      </c>
      <c r="D1326" s="475">
        <v>0</v>
      </c>
      <c r="E1326" s="475">
        <v>0</v>
      </c>
    </row>
    <row r="1327" spans="1:5" x14ac:dyDescent="0.25">
      <c r="A1327" s="432">
        <v>1321</v>
      </c>
      <c r="B1327" s="475">
        <v>0</v>
      </c>
      <c r="C1327" s="475">
        <v>0</v>
      </c>
      <c r="D1327" s="475">
        <v>0</v>
      </c>
      <c r="E1327" s="475">
        <v>0</v>
      </c>
    </row>
    <row r="1328" spans="1:5" x14ac:dyDescent="0.25">
      <c r="A1328" s="432">
        <v>1322</v>
      </c>
      <c r="B1328" s="475">
        <v>0</v>
      </c>
      <c r="C1328" s="475">
        <v>0</v>
      </c>
      <c r="D1328" s="475">
        <v>0</v>
      </c>
      <c r="E1328" s="475">
        <v>0</v>
      </c>
    </row>
    <row r="1329" spans="1:5" x14ac:dyDescent="0.25">
      <c r="A1329" s="432">
        <v>1323</v>
      </c>
      <c r="B1329" s="475">
        <v>0</v>
      </c>
      <c r="C1329" s="475">
        <v>0</v>
      </c>
      <c r="D1329" s="475">
        <v>0</v>
      </c>
      <c r="E1329" s="475">
        <v>0</v>
      </c>
    </row>
    <row r="1330" spans="1:5" x14ac:dyDescent="0.25">
      <c r="A1330" s="432">
        <v>1324</v>
      </c>
      <c r="B1330" s="475">
        <v>0</v>
      </c>
      <c r="C1330" s="475">
        <v>0</v>
      </c>
      <c r="D1330" s="475">
        <v>0</v>
      </c>
      <c r="E1330" s="475">
        <v>0</v>
      </c>
    </row>
    <row r="1331" spans="1:5" x14ac:dyDescent="0.25">
      <c r="A1331" s="432">
        <v>1325</v>
      </c>
      <c r="B1331" s="475">
        <v>0</v>
      </c>
      <c r="C1331" s="475">
        <v>0</v>
      </c>
      <c r="D1331" s="475">
        <v>0</v>
      </c>
      <c r="E1331" s="475">
        <v>0</v>
      </c>
    </row>
    <row r="1332" spans="1:5" x14ac:dyDescent="0.25">
      <c r="A1332" s="432">
        <v>1326</v>
      </c>
      <c r="B1332" s="475">
        <v>0</v>
      </c>
      <c r="C1332" s="475">
        <v>0</v>
      </c>
      <c r="D1332" s="475">
        <v>0</v>
      </c>
      <c r="E1332" s="475">
        <v>0</v>
      </c>
    </row>
    <row r="1333" spans="1:5" x14ac:dyDescent="0.25">
      <c r="A1333" s="432">
        <v>1327</v>
      </c>
      <c r="B1333" s="475">
        <v>0</v>
      </c>
      <c r="C1333" s="475">
        <v>0</v>
      </c>
      <c r="D1333" s="475">
        <v>0</v>
      </c>
      <c r="E1333" s="475">
        <v>0</v>
      </c>
    </row>
    <row r="1334" spans="1:5" x14ac:dyDescent="0.25">
      <c r="A1334" s="432">
        <v>1328</v>
      </c>
      <c r="B1334" s="475">
        <v>0</v>
      </c>
      <c r="C1334" s="475">
        <v>0</v>
      </c>
      <c r="D1334" s="475">
        <v>0</v>
      </c>
      <c r="E1334" s="475">
        <v>0</v>
      </c>
    </row>
    <row r="1335" spans="1:5" x14ac:dyDescent="0.25">
      <c r="A1335" s="432">
        <v>1329</v>
      </c>
      <c r="B1335" s="475">
        <v>0</v>
      </c>
      <c r="C1335" s="475">
        <v>0</v>
      </c>
      <c r="D1335" s="475">
        <v>0</v>
      </c>
      <c r="E1335" s="475">
        <v>0</v>
      </c>
    </row>
    <row r="1336" spans="1:5" x14ac:dyDescent="0.25">
      <c r="A1336" s="432">
        <v>1330</v>
      </c>
      <c r="B1336" s="475">
        <v>0</v>
      </c>
      <c r="C1336" s="475">
        <v>0</v>
      </c>
      <c r="D1336" s="475">
        <v>0</v>
      </c>
      <c r="E1336" s="475">
        <v>0</v>
      </c>
    </row>
    <row r="1337" spans="1:5" x14ac:dyDescent="0.25">
      <c r="A1337" s="432">
        <v>1331</v>
      </c>
      <c r="B1337" s="475">
        <v>0</v>
      </c>
      <c r="C1337" s="475">
        <v>0</v>
      </c>
      <c r="D1337" s="475">
        <v>0</v>
      </c>
      <c r="E1337" s="475">
        <v>0</v>
      </c>
    </row>
    <row r="1338" spans="1:5" x14ac:dyDescent="0.25">
      <c r="A1338" s="432">
        <v>1332</v>
      </c>
      <c r="B1338" s="475">
        <v>0</v>
      </c>
      <c r="C1338" s="475">
        <v>0</v>
      </c>
      <c r="D1338" s="475">
        <v>0</v>
      </c>
      <c r="E1338" s="475">
        <v>0</v>
      </c>
    </row>
    <row r="1339" spans="1:5" x14ac:dyDescent="0.25">
      <c r="A1339" s="432">
        <v>1333</v>
      </c>
      <c r="B1339" s="475">
        <v>0</v>
      </c>
      <c r="C1339" s="475">
        <v>0</v>
      </c>
      <c r="D1339" s="475">
        <v>0</v>
      </c>
      <c r="E1339" s="475">
        <v>0</v>
      </c>
    </row>
    <row r="1340" spans="1:5" x14ac:dyDescent="0.25">
      <c r="A1340" s="432">
        <v>1334</v>
      </c>
      <c r="B1340" s="475">
        <v>0</v>
      </c>
      <c r="C1340" s="475">
        <v>0</v>
      </c>
      <c r="D1340" s="475">
        <v>0</v>
      </c>
      <c r="E1340" s="475">
        <v>0</v>
      </c>
    </row>
    <row r="1341" spans="1:5" x14ac:dyDescent="0.25">
      <c r="A1341" s="432">
        <v>1335</v>
      </c>
      <c r="B1341" s="475">
        <v>0</v>
      </c>
      <c r="C1341" s="475">
        <v>0</v>
      </c>
      <c r="D1341" s="475">
        <v>0</v>
      </c>
      <c r="E1341" s="475">
        <v>0</v>
      </c>
    </row>
    <row r="1342" spans="1:5" x14ac:dyDescent="0.25">
      <c r="A1342" s="432">
        <v>1336</v>
      </c>
      <c r="B1342" s="475">
        <v>0</v>
      </c>
      <c r="C1342" s="475">
        <v>0</v>
      </c>
      <c r="D1342" s="475">
        <v>0</v>
      </c>
      <c r="E1342" s="475">
        <v>0</v>
      </c>
    </row>
    <row r="1343" spans="1:5" x14ac:dyDescent="0.25">
      <c r="A1343" s="432">
        <v>1337</v>
      </c>
      <c r="B1343" s="475">
        <v>0</v>
      </c>
      <c r="C1343" s="475">
        <v>0</v>
      </c>
      <c r="D1343" s="475">
        <v>0</v>
      </c>
      <c r="E1343" s="475">
        <v>0</v>
      </c>
    </row>
    <row r="1344" spans="1:5" x14ac:dyDescent="0.25">
      <c r="A1344" s="432">
        <v>1338</v>
      </c>
      <c r="B1344" s="475">
        <v>0</v>
      </c>
      <c r="C1344" s="475">
        <v>0</v>
      </c>
      <c r="D1344" s="475">
        <v>0</v>
      </c>
      <c r="E1344" s="475">
        <v>0</v>
      </c>
    </row>
    <row r="1345" spans="1:5" x14ac:dyDescent="0.25">
      <c r="A1345" s="432">
        <v>1339</v>
      </c>
      <c r="B1345" s="475">
        <v>0</v>
      </c>
      <c r="C1345" s="475">
        <v>0</v>
      </c>
      <c r="D1345" s="475">
        <v>0</v>
      </c>
      <c r="E1345" s="475">
        <v>0</v>
      </c>
    </row>
    <row r="1346" spans="1:5" x14ac:dyDescent="0.25">
      <c r="A1346" s="432">
        <v>1340</v>
      </c>
      <c r="B1346" s="475">
        <v>0</v>
      </c>
      <c r="C1346" s="475">
        <v>0</v>
      </c>
      <c r="D1346" s="475">
        <v>0</v>
      </c>
      <c r="E1346" s="475">
        <v>0</v>
      </c>
    </row>
    <row r="1347" spans="1:5" x14ac:dyDescent="0.25">
      <c r="A1347" s="432">
        <v>1341</v>
      </c>
      <c r="B1347" s="475">
        <v>0</v>
      </c>
      <c r="C1347" s="475">
        <v>0</v>
      </c>
      <c r="D1347" s="475">
        <v>0</v>
      </c>
      <c r="E1347" s="475">
        <v>0</v>
      </c>
    </row>
    <row r="1348" spans="1:5" x14ac:dyDescent="0.25">
      <c r="A1348" s="432">
        <v>1342</v>
      </c>
      <c r="B1348" s="475">
        <v>0</v>
      </c>
      <c r="C1348" s="475">
        <v>0</v>
      </c>
      <c r="D1348" s="475">
        <v>0</v>
      </c>
      <c r="E1348" s="475">
        <v>0</v>
      </c>
    </row>
    <row r="1349" spans="1:5" x14ac:dyDescent="0.25">
      <c r="A1349" s="432">
        <v>1343</v>
      </c>
      <c r="B1349" s="475">
        <v>0</v>
      </c>
      <c r="C1349" s="475">
        <v>0</v>
      </c>
      <c r="D1349" s="475">
        <v>0</v>
      </c>
      <c r="E1349" s="475">
        <v>0</v>
      </c>
    </row>
    <row r="1350" spans="1:5" x14ac:dyDescent="0.25">
      <c r="A1350" s="432">
        <v>1344</v>
      </c>
      <c r="B1350" s="475">
        <v>0</v>
      </c>
      <c r="C1350" s="475">
        <v>0</v>
      </c>
      <c r="D1350" s="475">
        <v>0</v>
      </c>
      <c r="E1350" s="475">
        <v>0</v>
      </c>
    </row>
    <row r="1351" spans="1:5" x14ac:dyDescent="0.25">
      <c r="A1351" s="432">
        <v>1345</v>
      </c>
      <c r="B1351" s="475">
        <v>0</v>
      </c>
      <c r="C1351" s="475">
        <v>0</v>
      </c>
      <c r="D1351" s="475">
        <v>0</v>
      </c>
      <c r="E1351" s="475">
        <v>0</v>
      </c>
    </row>
    <row r="1352" spans="1:5" x14ac:dyDescent="0.25">
      <c r="A1352" s="432">
        <v>1346</v>
      </c>
      <c r="B1352" s="475">
        <v>0</v>
      </c>
      <c r="C1352" s="475">
        <v>0</v>
      </c>
      <c r="D1352" s="475">
        <v>0</v>
      </c>
      <c r="E1352" s="475">
        <v>0</v>
      </c>
    </row>
    <row r="1353" spans="1:5" x14ac:dyDescent="0.25">
      <c r="A1353" s="432">
        <v>1347</v>
      </c>
      <c r="B1353" s="475">
        <v>0</v>
      </c>
      <c r="C1353" s="475">
        <v>0</v>
      </c>
      <c r="D1353" s="475">
        <v>0</v>
      </c>
      <c r="E1353" s="475">
        <v>0</v>
      </c>
    </row>
    <row r="1354" spans="1:5" x14ac:dyDescent="0.25">
      <c r="A1354" s="432">
        <v>1348</v>
      </c>
      <c r="B1354" s="475">
        <v>0</v>
      </c>
      <c r="C1354" s="475">
        <v>0</v>
      </c>
      <c r="D1354" s="475">
        <v>0</v>
      </c>
      <c r="E1354" s="475">
        <v>0</v>
      </c>
    </row>
    <row r="1355" spans="1:5" x14ac:dyDescent="0.25">
      <c r="A1355" s="432">
        <v>1349</v>
      </c>
      <c r="B1355" s="475">
        <v>0</v>
      </c>
      <c r="C1355" s="475">
        <v>0</v>
      </c>
      <c r="D1355" s="475">
        <v>0</v>
      </c>
      <c r="E1355" s="475">
        <v>0</v>
      </c>
    </row>
    <row r="1356" spans="1:5" x14ac:dyDescent="0.25">
      <c r="A1356" s="432">
        <v>1350</v>
      </c>
      <c r="B1356" s="475">
        <v>0</v>
      </c>
      <c r="C1356" s="475">
        <v>0</v>
      </c>
      <c r="D1356" s="475">
        <v>0</v>
      </c>
      <c r="E1356" s="475">
        <v>0</v>
      </c>
    </row>
    <row r="1357" spans="1:5" x14ac:dyDescent="0.25">
      <c r="A1357" s="432">
        <v>1351</v>
      </c>
      <c r="B1357" s="475">
        <v>0</v>
      </c>
      <c r="C1357" s="475">
        <v>0</v>
      </c>
      <c r="D1357" s="475">
        <v>0</v>
      </c>
      <c r="E1357" s="475">
        <v>0</v>
      </c>
    </row>
    <row r="1358" spans="1:5" x14ac:dyDescent="0.25">
      <c r="A1358" s="432">
        <v>1352</v>
      </c>
      <c r="B1358" s="475">
        <v>0</v>
      </c>
      <c r="C1358" s="475">
        <v>0</v>
      </c>
      <c r="D1358" s="475">
        <v>0</v>
      </c>
      <c r="E1358" s="475">
        <v>0</v>
      </c>
    </row>
    <row r="1359" spans="1:5" x14ac:dyDescent="0.25">
      <c r="A1359" s="432">
        <v>1353</v>
      </c>
      <c r="B1359" s="475">
        <v>0</v>
      </c>
      <c r="C1359" s="475">
        <v>0</v>
      </c>
      <c r="D1359" s="475">
        <v>0</v>
      </c>
      <c r="E1359" s="475">
        <v>0</v>
      </c>
    </row>
    <row r="1360" spans="1:5" x14ac:dyDescent="0.25">
      <c r="A1360" s="432">
        <v>1354</v>
      </c>
      <c r="B1360" s="475">
        <v>0</v>
      </c>
      <c r="C1360" s="475">
        <v>0</v>
      </c>
      <c r="D1360" s="475">
        <v>0</v>
      </c>
      <c r="E1360" s="475">
        <v>0</v>
      </c>
    </row>
    <row r="1361" spans="1:5" x14ac:dyDescent="0.25">
      <c r="A1361" s="432">
        <v>1355</v>
      </c>
      <c r="B1361" s="475">
        <v>0</v>
      </c>
      <c r="C1361" s="475">
        <v>0</v>
      </c>
      <c r="D1361" s="475">
        <v>0</v>
      </c>
      <c r="E1361" s="475">
        <v>0</v>
      </c>
    </row>
    <row r="1362" spans="1:5" x14ac:dyDescent="0.25">
      <c r="A1362" s="432">
        <v>1356</v>
      </c>
      <c r="B1362" s="475">
        <v>0</v>
      </c>
      <c r="C1362" s="475">
        <v>0</v>
      </c>
      <c r="D1362" s="475">
        <v>0</v>
      </c>
      <c r="E1362" s="475">
        <v>0</v>
      </c>
    </row>
    <row r="1363" spans="1:5" x14ac:dyDescent="0.25">
      <c r="A1363" s="432">
        <v>1357</v>
      </c>
      <c r="B1363" s="475">
        <v>0</v>
      </c>
      <c r="C1363" s="475">
        <v>0</v>
      </c>
      <c r="D1363" s="475">
        <v>0</v>
      </c>
      <c r="E1363" s="475">
        <v>0</v>
      </c>
    </row>
    <row r="1364" spans="1:5" x14ac:dyDescent="0.25">
      <c r="A1364" s="432">
        <v>1358</v>
      </c>
      <c r="B1364" s="475">
        <v>0</v>
      </c>
      <c r="C1364" s="475">
        <v>0</v>
      </c>
      <c r="D1364" s="475">
        <v>0</v>
      </c>
      <c r="E1364" s="475">
        <v>0</v>
      </c>
    </row>
    <row r="1365" spans="1:5" x14ac:dyDescent="0.25">
      <c r="A1365" s="432">
        <v>1359</v>
      </c>
      <c r="B1365" s="475">
        <v>0</v>
      </c>
      <c r="C1365" s="475">
        <v>0</v>
      </c>
      <c r="D1365" s="475">
        <v>0</v>
      </c>
      <c r="E1365" s="475">
        <v>0</v>
      </c>
    </row>
    <row r="1366" spans="1:5" x14ac:dyDescent="0.25">
      <c r="A1366" s="432">
        <v>1360</v>
      </c>
      <c r="B1366" s="475">
        <v>0</v>
      </c>
      <c r="C1366" s="475">
        <v>0</v>
      </c>
      <c r="D1366" s="475">
        <v>0</v>
      </c>
      <c r="E1366" s="475">
        <v>0</v>
      </c>
    </row>
    <row r="1367" spans="1:5" x14ac:dyDescent="0.25">
      <c r="A1367" s="432">
        <v>1361</v>
      </c>
      <c r="B1367" s="475">
        <v>0</v>
      </c>
      <c r="C1367" s="475">
        <v>0</v>
      </c>
      <c r="D1367" s="475">
        <v>0</v>
      </c>
      <c r="E1367" s="475">
        <v>0</v>
      </c>
    </row>
    <row r="1368" spans="1:5" x14ac:dyDescent="0.25">
      <c r="A1368" s="432">
        <v>1362</v>
      </c>
      <c r="B1368" s="475">
        <v>0</v>
      </c>
      <c r="C1368" s="475">
        <v>0</v>
      </c>
      <c r="D1368" s="475">
        <v>0</v>
      </c>
      <c r="E1368" s="475">
        <v>0</v>
      </c>
    </row>
    <row r="1369" spans="1:5" x14ac:dyDescent="0.25">
      <c r="A1369" s="432">
        <v>1363</v>
      </c>
      <c r="B1369" s="475">
        <v>0</v>
      </c>
      <c r="C1369" s="475">
        <v>0</v>
      </c>
      <c r="D1369" s="475">
        <v>0</v>
      </c>
      <c r="E1369" s="475">
        <v>0</v>
      </c>
    </row>
    <row r="1370" spans="1:5" x14ac:dyDescent="0.25">
      <c r="A1370" s="432">
        <v>1364</v>
      </c>
      <c r="B1370" s="475">
        <v>0</v>
      </c>
      <c r="C1370" s="475">
        <v>0</v>
      </c>
      <c r="D1370" s="475">
        <v>0</v>
      </c>
      <c r="E1370" s="475">
        <v>0</v>
      </c>
    </row>
    <row r="1371" spans="1:5" x14ac:dyDescent="0.25">
      <c r="A1371" s="432">
        <v>1365</v>
      </c>
      <c r="B1371" s="475">
        <v>0</v>
      </c>
      <c r="C1371" s="475">
        <v>0</v>
      </c>
      <c r="D1371" s="475">
        <v>0</v>
      </c>
      <c r="E1371" s="475">
        <v>0</v>
      </c>
    </row>
    <row r="1372" spans="1:5" x14ac:dyDescent="0.25">
      <c r="A1372" s="432">
        <v>1366</v>
      </c>
      <c r="B1372" s="475">
        <v>0</v>
      </c>
      <c r="C1372" s="475">
        <v>0</v>
      </c>
      <c r="D1372" s="475">
        <v>0</v>
      </c>
      <c r="E1372" s="475">
        <v>0</v>
      </c>
    </row>
    <row r="1373" spans="1:5" x14ac:dyDescent="0.25">
      <c r="A1373" s="432">
        <v>1367</v>
      </c>
      <c r="B1373" s="475">
        <v>0</v>
      </c>
      <c r="C1373" s="475">
        <v>0</v>
      </c>
      <c r="D1373" s="475">
        <v>0</v>
      </c>
      <c r="E1373" s="475">
        <v>0</v>
      </c>
    </row>
    <row r="1374" spans="1:5" x14ac:dyDescent="0.25">
      <c r="A1374" s="432">
        <v>1368</v>
      </c>
      <c r="B1374" s="475">
        <v>0</v>
      </c>
      <c r="C1374" s="475">
        <v>0</v>
      </c>
      <c r="D1374" s="475">
        <v>0</v>
      </c>
      <c r="E1374" s="475">
        <v>0</v>
      </c>
    </row>
    <row r="1375" spans="1:5" x14ac:dyDescent="0.25">
      <c r="A1375" s="432">
        <v>1369</v>
      </c>
      <c r="B1375" s="475">
        <v>0</v>
      </c>
      <c r="C1375" s="475">
        <v>0</v>
      </c>
      <c r="D1375" s="475">
        <v>0</v>
      </c>
      <c r="E1375" s="475">
        <v>0</v>
      </c>
    </row>
    <row r="1376" spans="1:5" x14ac:dyDescent="0.25">
      <c r="A1376" s="432">
        <v>1370</v>
      </c>
      <c r="B1376" s="475">
        <v>0</v>
      </c>
      <c r="C1376" s="475">
        <v>0</v>
      </c>
      <c r="D1376" s="475">
        <v>0</v>
      </c>
      <c r="E1376" s="475">
        <v>0</v>
      </c>
    </row>
    <row r="1377" spans="1:5" x14ac:dyDescent="0.25">
      <c r="A1377" s="432">
        <v>1371</v>
      </c>
      <c r="B1377" s="475">
        <v>0</v>
      </c>
      <c r="C1377" s="475">
        <v>0</v>
      </c>
      <c r="D1377" s="475">
        <v>0</v>
      </c>
      <c r="E1377" s="475">
        <v>0</v>
      </c>
    </row>
    <row r="1378" spans="1:5" x14ac:dyDescent="0.25">
      <c r="A1378" s="432">
        <v>1372</v>
      </c>
      <c r="B1378" s="475">
        <v>0</v>
      </c>
      <c r="C1378" s="475">
        <v>0</v>
      </c>
      <c r="D1378" s="475">
        <v>0</v>
      </c>
      <c r="E1378" s="475">
        <v>0</v>
      </c>
    </row>
    <row r="1379" spans="1:5" x14ac:dyDescent="0.25">
      <c r="A1379" s="432">
        <v>1373</v>
      </c>
      <c r="B1379" s="475">
        <v>0</v>
      </c>
      <c r="C1379" s="475">
        <v>0</v>
      </c>
      <c r="D1379" s="475">
        <v>0</v>
      </c>
      <c r="E1379" s="475">
        <v>0</v>
      </c>
    </row>
    <row r="1380" spans="1:5" x14ac:dyDescent="0.25">
      <c r="A1380" s="432">
        <v>1374</v>
      </c>
      <c r="B1380" s="475">
        <v>0</v>
      </c>
      <c r="C1380" s="475">
        <v>0</v>
      </c>
      <c r="D1380" s="475">
        <v>0</v>
      </c>
      <c r="E1380" s="475">
        <v>0</v>
      </c>
    </row>
    <row r="1381" spans="1:5" x14ac:dyDescent="0.25">
      <c r="A1381" s="432">
        <v>1375</v>
      </c>
      <c r="B1381" s="475">
        <v>0</v>
      </c>
      <c r="C1381" s="475">
        <v>0</v>
      </c>
      <c r="D1381" s="475">
        <v>0</v>
      </c>
      <c r="E1381" s="475">
        <v>0</v>
      </c>
    </row>
    <row r="1382" spans="1:5" x14ac:dyDescent="0.25">
      <c r="A1382" s="432">
        <v>1376</v>
      </c>
      <c r="B1382" s="475">
        <v>0</v>
      </c>
      <c r="C1382" s="475">
        <v>0</v>
      </c>
      <c r="D1382" s="475">
        <v>0</v>
      </c>
      <c r="E1382" s="475">
        <v>0</v>
      </c>
    </row>
    <row r="1383" spans="1:5" x14ac:dyDescent="0.25">
      <c r="A1383" s="432">
        <v>1377</v>
      </c>
      <c r="B1383" s="475">
        <v>0</v>
      </c>
      <c r="C1383" s="475">
        <v>0</v>
      </c>
      <c r="D1383" s="475">
        <v>0</v>
      </c>
      <c r="E1383" s="475">
        <v>0</v>
      </c>
    </row>
    <row r="1384" spans="1:5" x14ac:dyDescent="0.25">
      <c r="A1384" s="432">
        <v>1378</v>
      </c>
      <c r="B1384" s="475">
        <v>0</v>
      </c>
      <c r="C1384" s="475">
        <v>0</v>
      </c>
      <c r="D1384" s="475">
        <v>0</v>
      </c>
      <c r="E1384" s="475">
        <v>0</v>
      </c>
    </row>
    <row r="1385" spans="1:5" x14ac:dyDescent="0.25">
      <c r="A1385" s="432">
        <v>1379</v>
      </c>
      <c r="B1385" s="475">
        <v>0</v>
      </c>
      <c r="C1385" s="475">
        <v>0</v>
      </c>
      <c r="D1385" s="475">
        <v>0</v>
      </c>
      <c r="E1385" s="475">
        <v>0</v>
      </c>
    </row>
    <row r="1386" spans="1:5" x14ac:dyDescent="0.25">
      <c r="A1386" s="432">
        <v>1380</v>
      </c>
      <c r="B1386" s="475">
        <v>0</v>
      </c>
      <c r="C1386" s="475">
        <v>0</v>
      </c>
      <c r="D1386" s="475">
        <v>0</v>
      </c>
      <c r="E1386" s="475">
        <v>0</v>
      </c>
    </row>
    <row r="1387" spans="1:5" x14ac:dyDescent="0.25">
      <c r="A1387" s="432">
        <v>1381</v>
      </c>
      <c r="B1387" s="475">
        <v>0</v>
      </c>
      <c r="C1387" s="475">
        <v>0</v>
      </c>
      <c r="D1387" s="475">
        <v>0</v>
      </c>
      <c r="E1387" s="475">
        <v>0</v>
      </c>
    </row>
    <row r="1388" spans="1:5" x14ac:dyDescent="0.25">
      <c r="A1388" s="432">
        <v>1382</v>
      </c>
      <c r="B1388" s="475">
        <v>0</v>
      </c>
      <c r="C1388" s="475">
        <v>0</v>
      </c>
      <c r="D1388" s="475">
        <v>0</v>
      </c>
      <c r="E1388" s="475">
        <v>0</v>
      </c>
    </row>
    <row r="1389" spans="1:5" x14ac:dyDescent="0.25">
      <c r="A1389" s="432">
        <v>1383</v>
      </c>
      <c r="B1389" s="475">
        <v>0</v>
      </c>
      <c r="C1389" s="475">
        <v>0</v>
      </c>
      <c r="D1389" s="475">
        <v>0</v>
      </c>
      <c r="E1389" s="475">
        <v>0</v>
      </c>
    </row>
    <row r="1390" spans="1:5" x14ac:dyDescent="0.25">
      <c r="A1390" s="432">
        <v>1384</v>
      </c>
      <c r="B1390" s="475">
        <v>0</v>
      </c>
      <c r="C1390" s="475">
        <v>0</v>
      </c>
      <c r="D1390" s="475">
        <v>0</v>
      </c>
      <c r="E1390" s="475">
        <v>0</v>
      </c>
    </row>
    <row r="1391" spans="1:5" x14ac:dyDescent="0.25">
      <c r="A1391" s="432">
        <v>1385</v>
      </c>
      <c r="B1391" s="475">
        <v>0</v>
      </c>
      <c r="C1391" s="475">
        <v>0</v>
      </c>
      <c r="D1391" s="475">
        <v>0</v>
      </c>
      <c r="E1391" s="475">
        <v>0</v>
      </c>
    </row>
    <row r="1392" spans="1:5" x14ac:dyDescent="0.25">
      <c r="A1392" s="432">
        <v>1386</v>
      </c>
      <c r="B1392" s="475">
        <v>0</v>
      </c>
      <c r="C1392" s="475">
        <v>0</v>
      </c>
      <c r="D1392" s="475">
        <v>0</v>
      </c>
      <c r="E1392" s="475">
        <v>0</v>
      </c>
    </row>
    <row r="1393" spans="1:5" x14ac:dyDescent="0.25">
      <c r="A1393" s="432">
        <v>1387</v>
      </c>
      <c r="B1393" s="475">
        <v>0</v>
      </c>
      <c r="C1393" s="475">
        <v>0</v>
      </c>
      <c r="D1393" s="475">
        <v>0</v>
      </c>
      <c r="E1393" s="475">
        <v>0</v>
      </c>
    </row>
    <row r="1394" spans="1:5" x14ac:dyDescent="0.25">
      <c r="A1394" s="432">
        <v>1388</v>
      </c>
      <c r="B1394" s="475">
        <v>0</v>
      </c>
      <c r="C1394" s="475">
        <v>0</v>
      </c>
      <c r="D1394" s="475">
        <v>0</v>
      </c>
      <c r="E1394" s="475">
        <v>0</v>
      </c>
    </row>
    <row r="1395" spans="1:5" x14ac:dyDescent="0.25">
      <c r="A1395" s="432">
        <v>1389</v>
      </c>
      <c r="B1395" s="475">
        <v>0</v>
      </c>
      <c r="C1395" s="475">
        <v>0</v>
      </c>
      <c r="D1395" s="475">
        <v>0</v>
      </c>
      <c r="E1395" s="475">
        <v>0</v>
      </c>
    </row>
    <row r="1396" spans="1:5" x14ac:dyDescent="0.25">
      <c r="A1396" s="432">
        <v>1390</v>
      </c>
      <c r="B1396" s="475">
        <v>0</v>
      </c>
      <c r="C1396" s="475">
        <v>0</v>
      </c>
      <c r="D1396" s="475">
        <v>0</v>
      </c>
      <c r="E1396" s="475">
        <v>0</v>
      </c>
    </row>
    <row r="1397" spans="1:5" x14ac:dyDescent="0.25">
      <c r="A1397" s="432">
        <v>1391</v>
      </c>
      <c r="B1397" s="475">
        <v>0</v>
      </c>
      <c r="C1397" s="475">
        <v>0</v>
      </c>
      <c r="D1397" s="475">
        <v>0</v>
      </c>
      <c r="E1397" s="475">
        <v>0</v>
      </c>
    </row>
    <row r="1398" spans="1:5" x14ac:dyDescent="0.25">
      <c r="A1398" s="432">
        <v>1392</v>
      </c>
      <c r="B1398" s="475">
        <v>0</v>
      </c>
      <c r="C1398" s="475">
        <v>0</v>
      </c>
      <c r="D1398" s="475">
        <v>0</v>
      </c>
      <c r="E1398" s="475">
        <v>0</v>
      </c>
    </row>
    <row r="1399" spans="1:5" x14ac:dyDescent="0.25">
      <c r="A1399" s="432">
        <v>1393</v>
      </c>
      <c r="B1399" s="475">
        <v>0</v>
      </c>
      <c r="C1399" s="475">
        <v>0</v>
      </c>
      <c r="D1399" s="475">
        <v>0</v>
      </c>
      <c r="E1399" s="475">
        <v>0</v>
      </c>
    </row>
    <row r="1400" spans="1:5" x14ac:dyDescent="0.25">
      <c r="A1400" s="432">
        <v>1394</v>
      </c>
      <c r="B1400" s="475">
        <v>0</v>
      </c>
      <c r="C1400" s="475">
        <v>0</v>
      </c>
      <c r="D1400" s="475">
        <v>0</v>
      </c>
      <c r="E1400" s="475">
        <v>0</v>
      </c>
    </row>
    <row r="1401" spans="1:5" x14ac:dyDescent="0.25">
      <c r="A1401" s="432">
        <v>1395</v>
      </c>
      <c r="B1401" s="475">
        <v>0</v>
      </c>
      <c r="C1401" s="475">
        <v>0</v>
      </c>
      <c r="D1401" s="475">
        <v>0</v>
      </c>
      <c r="E1401" s="475">
        <v>0</v>
      </c>
    </row>
    <row r="1402" spans="1:5" x14ac:dyDescent="0.25">
      <c r="A1402" s="432">
        <v>1396</v>
      </c>
      <c r="B1402" s="475">
        <v>0</v>
      </c>
      <c r="C1402" s="475">
        <v>0</v>
      </c>
      <c r="D1402" s="475">
        <v>0</v>
      </c>
      <c r="E1402" s="475">
        <v>0</v>
      </c>
    </row>
    <row r="1403" spans="1:5" x14ac:dyDescent="0.25">
      <c r="A1403" s="432">
        <v>1397</v>
      </c>
      <c r="B1403" s="475">
        <v>0</v>
      </c>
      <c r="C1403" s="475">
        <v>0</v>
      </c>
      <c r="D1403" s="475">
        <v>0</v>
      </c>
      <c r="E1403" s="475">
        <v>0</v>
      </c>
    </row>
    <row r="1404" spans="1:5" x14ac:dyDescent="0.25">
      <c r="A1404" s="432">
        <v>1398</v>
      </c>
      <c r="B1404" s="475">
        <v>0</v>
      </c>
      <c r="C1404" s="475">
        <v>0</v>
      </c>
      <c r="D1404" s="475">
        <v>0</v>
      </c>
      <c r="E1404" s="475">
        <v>0</v>
      </c>
    </row>
    <row r="1405" spans="1:5" x14ac:dyDescent="0.25">
      <c r="A1405" s="432">
        <v>1399</v>
      </c>
      <c r="B1405" s="475">
        <v>0</v>
      </c>
      <c r="C1405" s="475">
        <v>0</v>
      </c>
      <c r="D1405" s="475">
        <v>0</v>
      </c>
      <c r="E1405" s="475">
        <v>0</v>
      </c>
    </row>
    <row r="1406" spans="1:5" x14ac:dyDescent="0.25">
      <c r="A1406" s="432">
        <v>1400</v>
      </c>
      <c r="B1406" s="475">
        <v>0</v>
      </c>
      <c r="C1406" s="475">
        <v>0</v>
      </c>
      <c r="D1406" s="475">
        <v>0</v>
      </c>
      <c r="E1406" s="475">
        <v>0</v>
      </c>
    </row>
    <row r="1407" spans="1:5" x14ac:dyDescent="0.25">
      <c r="A1407" s="432">
        <v>1401</v>
      </c>
      <c r="B1407" s="475">
        <v>0</v>
      </c>
      <c r="C1407" s="475">
        <v>0</v>
      </c>
      <c r="D1407" s="475">
        <v>0</v>
      </c>
      <c r="E1407" s="475">
        <v>0</v>
      </c>
    </row>
    <row r="1408" spans="1:5" x14ac:dyDescent="0.25">
      <c r="A1408" s="432">
        <v>1402</v>
      </c>
      <c r="B1408" s="475">
        <v>0</v>
      </c>
      <c r="C1408" s="475">
        <v>0</v>
      </c>
      <c r="D1408" s="475">
        <v>0</v>
      </c>
      <c r="E1408" s="475">
        <v>0</v>
      </c>
    </row>
    <row r="1409" spans="1:5" x14ac:dyDescent="0.25">
      <c r="A1409" s="432">
        <v>1403</v>
      </c>
      <c r="B1409" s="475">
        <v>0</v>
      </c>
      <c r="C1409" s="475">
        <v>0</v>
      </c>
      <c r="D1409" s="475">
        <v>0</v>
      </c>
      <c r="E1409" s="475">
        <v>0</v>
      </c>
    </row>
    <row r="1410" spans="1:5" x14ac:dyDescent="0.25">
      <c r="A1410" s="432">
        <v>1404</v>
      </c>
      <c r="B1410" s="475">
        <v>0</v>
      </c>
      <c r="C1410" s="475">
        <v>0</v>
      </c>
      <c r="D1410" s="475">
        <v>0</v>
      </c>
      <c r="E1410" s="475">
        <v>0</v>
      </c>
    </row>
    <row r="1411" spans="1:5" x14ac:dyDescent="0.25">
      <c r="A1411" s="432">
        <v>1405</v>
      </c>
      <c r="B1411" s="475">
        <v>0</v>
      </c>
      <c r="C1411" s="475">
        <v>0</v>
      </c>
      <c r="D1411" s="475">
        <v>0</v>
      </c>
      <c r="E1411" s="475">
        <v>0</v>
      </c>
    </row>
    <row r="1412" spans="1:5" x14ac:dyDescent="0.25">
      <c r="A1412" s="432">
        <v>1406</v>
      </c>
      <c r="B1412" s="475">
        <v>0</v>
      </c>
      <c r="C1412" s="475">
        <v>0</v>
      </c>
      <c r="D1412" s="475">
        <v>0</v>
      </c>
      <c r="E1412" s="475">
        <v>0</v>
      </c>
    </row>
    <row r="1413" spans="1:5" x14ac:dyDescent="0.25">
      <c r="A1413" s="432">
        <v>1407</v>
      </c>
      <c r="B1413" s="475">
        <v>0</v>
      </c>
      <c r="C1413" s="475">
        <v>0</v>
      </c>
      <c r="D1413" s="475">
        <v>0</v>
      </c>
      <c r="E1413" s="475">
        <v>0</v>
      </c>
    </row>
    <row r="1414" spans="1:5" x14ac:dyDescent="0.25">
      <c r="A1414" s="432">
        <v>1408</v>
      </c>
      <c r="B1414" s="475">
        <v>0</v>
      </c>
      <c r="C1414" s="475">
        <v>0</v>
      </c>
      <c r="D1414" s="475">
        <v>0</v>
      </c>
      <c r="E1414" s="475">
        <v>0</v>
      </c>
    </row>
    <row r="1415" spans="1:5" x14ac:dyDescent="0.25">
      <c r="A1415" s="432">
        <v>1409</v>
      </c>
      <c r="B1415" s="475">
        <v>0</v>
      </c>
      <c r="C1415" s="475">
        <v>0</v>
      </c>
      <c r="D1415" s="475">
        <v>0</v>
      </c>
      <c r="E1415" s="475">
        <v>0</v>
      </c>
    </row>
    <row r="1416" spans="1:5" x14ac:dyDescent="0.25">
      <c r="A1416" s="432">
        <v>1410</v>
      </c>
      <c r="B1416" s="475">
        <v>0</v>
      </c>
      <c r="C1416" s="475">
        <v>0</v>
      </c>
      <c r="D1416" s="475">
        <v>0</v>
      </c>
      <c r="E1416" s="475">
        <v>0</v>
      </c>
    </row>
    <row r="1417" spans="1:5" x14ac:dyDescent="0.25">
      <c r="A1417" s="432">
        <v>1411</v>
      </c>
      <c r="B1417" s="475">
        <v>0</v>
      </c>
      <c r="C1417" s="475">
        <v>0</v>
      </c>
      <c r="D1417" s="475">
        <v>0</v>
      </c>
      <c r="E1417" s="475">
        <v>0</v>
      </c>
    </row>
    <row r="1418" spans="1:5" x14ac:dyDescent="0.25">
      <c r="A1418" s="432">
        <v>1412</v>
      </c>
      <c r="B1418" s="475">
        <v>0</v>
      </c>
      <c r="C1418" s="475">
        <v>0</v>
      </c>
      <c r="D1418" s="475">
        <v>0</v>
      </c>
      <c r="E1418" s="475">
        <v>0</v>
      </c>
    </row>
    <row r="1419" spans="1:5" x14ac:dyDescent="0.25">
      <c r="A1419" s="432">
        <v>1413</v>
      </c>
      <c r="B1419" s="475">
        <v>0</v>
      </c>
      <c r="C1419" s="475">
        <v>0</v>
      </c>
      <c r="D1419" s="475">
        <v>0</v>
      </c>
      <c r="E1419" s="475">
        <v>0</v>
      </c>
    </row>
    <row r="1420" spans="1:5" x14ac:dyDescent="0.25">
      <c r="A1420" s="432">
        <v>1414</v>
      </c>
      <c r="B1420" s="475">
        <v>0</v>
      </c>
      <c r="C1420" s="475">
        <v>0</v>
      </c>
      <c r="D1420" s="475">
        <v>0</v>
      </c>
      <c r="E1420" s="475">
        <v>0</v>
      </c>
    </row>
    <row r="1421" spans="1:5" x14ac:dyDescent="0.25">
      <c r="A1421" s="432">
        <v>1415</v>
      </c>
      <c r="B1421" s="475">
        <v>0</v>
      </c>
      <c r="C1421" s="475">
        <v>0</v>
      </c>
      <c r="D1421" s="475">
        <v>0</v>
      </c>
      <c r="E1421" s="475">
        <v>0</v>
      </c>
    </row>
    <row r="1422" spans="1:5" x14ac:dyDescent="0.25">
      <c r="A1422" s="432">
        <v>1416</v>
      </c>
      <c r="B1422" s="475">
        <v>0</v>
      </c>
      <c r="C1422" s="475">
        <v>0</v>
      </c>
      <c r="D1422" s="475">
        <v>0</v>
      </c>
      <c r="E1422" s="475">
        <v>0</v>
      </c>
    </row>
    <row r="1423" spans="1:5" x14ac:dyDescent="0.25">
      <c r="A1423" s="432">
        <v>1417</v>
      </c>
      <c r="B1423" s="475">
        <v>0</v>
      </c>
      <c r="C1423" s="475">
        <v>0</v>
      </c>
      <c r="D1423" s="475">
        <v>0</v>
      </c>
      <c r="E1423" s="475">
        <v>0</v>
      </c>
    </row>
    <row r="1424" spans="1:5" x14ac:dyDescent="0.25">
      <c r="A1424" s="432">
        <v>1418</v>
      </c>
      <c r="B1424" s="475">
        <v>0</v>
      </c>
      <c r="C1424" s="475">
        <v>0</v>
      </c>
      <c r="D1424" s="475">
        <v>0</v>
      </c>
      <c r="E1424" s="475">
        <v>0</v>
      </c>
    </row>
    <row r="1425" spans="1:5" x14ac:dyDescent="0.25">
      <c r="A1425" s="432">
        <v>1419</v>
      </c>
      <c r="B1425" s="475">
        <v>0</v>
      </c>
      <c r="C1425" s="475">
        <v>0</v>
      </c>
      <c r="D1425" s="475">
        <v>0</v>
      </c>
      <c r="E1425" s="475">
        <v>0</v>
      </c>
    </row>
    <row r="1426" spans="1:5" x14ac:dyDescent="0.25">
      <c r="A1426" s="432">
        <v>1420</v>
      </c>
      <c r="B1426" s="475">
        <v>0</v>
      </c>
      <c r="C1426" s="475">
        <v>0</v>
      </c>
      <c r="D1426" s="475">
        <v>0</v>
      </c>
      <c r="E1426" s="475">
        <v>0</v>
      </c>
    </row>
    <row r="1427" spans="1:5" x14ac:dyDescent="0.25">
      <c r="A1427" s="432">
        <v>1421</v>
      </c>
      <c r="B1427" s="475">
        <v>0</v>
      </c>
      <c r="C1427" s="475">
        <v>0</v>
      </c>
      <c r="D1427" s="475">
        <v>0</v>
      </c>
      <c r="E1427" s="475">
        <v>0</v>
      </c>
    </row>
    <row r="1428" spans="1:5" x14ac:dyDescent="0.25">
      <c r="A1428" s="432">
        <v>1422</v>
      </c>
      <c r="B1428" s="475">
        <v>0</v>
      </c>
      <c r="C1428" s="475">
        <v>0</v>
      </c>
      <c r="D1428" s="475">
        <v>0</v>
      </c>
      <c r="E1428" s="475">
        <v>0</v>
      </c>
    </row>
    <row r="1429" spans="1:5" x14ac:dyDescent="0.25">
      <c r="A1429" s="432">
        <v>1423</v>
      </c>
      <c r="B1429" s="475">
        <v>0</v>
      </c>
      <c r="C1429" s="475">
        <v>0</v>
      </c>
      <c r="D1429" s="475">
        <v>0</v>
      </c>
      <c r="E1429" s="475">
        <v>0</v>
      </c>
    </row>
    <row r="1430" spans="1:5" x14ac:dyDescent="0.25">
      <c r="A1430" s="432">
        <v>1424</v>
      </c>
      <c r="B1430" s="475">
        <v>0</v>
      </c>
      <c r="C1430" s="475">
        <v>0</v>
      </c>
      <c r="D1430" s="475">
        <v>0</v>
      </c>
      <c r="E1430" s="475">
        <v>0</v>
      </c>
    </row>
    <row r="1431" spans="1:5" x14ac:dyDescent="0.25">
      <c r="A1431" s="432">
        <v>1425</v>
      </c>
      <c r="B1431" s="475">
        <v>0</v>
      </c>
      <c r="C1431" s="475">
        <v>0</v>
      </c>
      <c r="D1431" s="475">
        <v>0</v>
      </c>
      <c r="E1431" s="475">
        <v>0</v>
      </c>
    </row>
    <row r="1432" spans="1:5" x14ac:dyDescent="0.25">
      <c r="A1432" s="432">
        <v>1426</v>
      </c>
      <c r="B1432" s="475">
        <v>0</v>
      </c>
      <c r="C1432" s="475">
        <v>0</v>
      </c>
      <c r="D1432" s="475">
        <v>0</v>
      </c>
      <c r="E1432" s="475">
        <v>0</v>
      </c>
    </row>
    <row r="1433" spans="1:5" x14ac:dyDescent="0.25">
      <c r="A1433" s="432">
        <v>1427</v>
      </c>
      <c r="B1433" s="475">
        <v>0</v>
      </c>
      <c r="C1433" s="475">
        <v>0</v>
      </c>
      <c r="D1433" s="475">
        <v>0</v>
      </c>
      <c r="E1433" s="475">
        <v>0</v>
      </c>
    </row>
    <row r="1434" spans="1:5" x14ac:dyDescent="0.25">
      <c r="A1434" s="432">
        <v>1428</v>
      </c>
      <c r="B1434" s="475">
        <v>0</v>
      </c>
      <c r="C1434" s="475">
        <v>0</v>
      </c>
      <c r="D1434" s="475">
        <v>0</v>
      </c>
      <c r="E1434" s="475">
        <v>0</v>
      </c>
    </row>
    <row r="1435" spans="1:5" x14ac:dyDescent="0.25">
      <c r="A1435" s="432">
        <v>1429</v>
      </c>
      <c r="B1435" s="475">
        <v>0</v>
      </c>
      <c r="C1435" s="475">
        <v>0</v>
      </c>
      <c r="D1435" s="475">
        <v>0</v>
      </c>
      <c r="E1435" s="475">
        <v>0</v>
      </c>
    </row>
    <row r="1436" spans="1:5" x14ac:dyDescent="0.25">
      <c r="A1436" s="432">
        <v>1430</v>
      </c>
      <c r="B1436" s="475">
        <v>0</v>
      </c>
      <c r="C1436" s="475">
        <v>0</v>
      </c>
      <c r="D1436" s="475">
        <v>0</v>
      </c>
      <c r="E1436" s="475">
        <v>0</v>
      </c>
    </row>
    <row r="1437" spans="1:5" x14ac:dyDescent="0.25">
      <c r="A1437" s="432">
        <v>1431</v>
      </c>
      <c r="B1437" s="475">
        <v>0</v>
      </c>
      <c r="C1437" s="475">
        <v>0</v>
      </c>
      <c r="D1437" s="475">
        <v>0</v>
      </c>
      <c r="E1437" s="475">
        <v>0</v>
      </c>
    </row>
    <row r="1438" spans="1:5" x14ac:dyDescent="0.25">
      <c r="A1438" s="432">
        <v>1432</v>
      </c>
      <c r="B1438" s="475">
        <v>0</v>
      </c>
      <c r="C1438" s="475">
        <v>0</v>
      </c>
      <c r="D1438" s="475">
        <v>0</v>
      </c>
      <c r="E1438" s="475">
        <v>0</v>
      </c>
    </row>
    <row r="1439" spans="1:5" x14ac:dyDescent="0.25">
      <c r="A1439" s="432">
        <v>1433</v>
      </c>
      <c r="B1439" s="475">
        <v>0</v>
      </c>
      <c r="C1439" s="475">
        <v>0</v>
      </c>
      <c r="D1439" s="475">
        <v>0</v>
      </c>
      <c r="E1439" s="475">
        <v>0</v>
      </c>
    </row>
    <row r="1440" spans="1:5" x14ac:dyDescent="0.25">
      <c r="A1440" s="432">
        <v>1434</v>
      </c>
      <c r="B1440" s="475">
        <v>0</v>
      </c>
      <c r="C1440" s="475">
        <v>0</v>
      </c>
      <c r="D1440" s="475">
        <v>0</v>
      </c>
      <c r="E1440" s="475">
        <v>0</v>
      </c>
    </row>
    <row r="1441" spans="1:5" x14ac:dyDescent="0.25">
      <c r="A1441" s="432">
        <v>1435</v>
      </c>
      <c r="B1441" s="475">
        <v>0</v>
      </c>
      <c r="C1441" s="475">
        <v>0</v>
      </c>
      <c r="D1441" s="475">
        <v>0</v>
      </c>
      <c r="E1441" s="475">
        <v>0</v>
      </c>
    </row>
    <row r="1442" spans="1:5" x14ac:dyDescent="0.25">
      <c r="A1442" s="432">
        <v>1436</v>
      </c>
      <c r="B1442" s="475">
        <v>0</v>
      </c>
      <c r="C1442" s="475">
        <v>0</v>
      </c>
      <c r="D1442" s="475">
        <v>0</v>
      </c>
      <c r="E1442" s="475">
        <v>0</v>
      </c>
    </row>
    <row r="1443" spans="1:5" x14ac:dyDescent="0.25">
      <c r="A1443" s="432">
        <v>1437</v>
      </c>
      <c r="B1443" s="475">
        <v>0</v>
      </c>
      <c r="C1443" s="475">
        <v>0</v>
      </c>
      <c r="D1443" s="475">
        <v>0</v>
      </c>
      <c r="E1443" s="475">
        <v>0</v>
      </c>
    </row>
    <row r="1444" spans="1:5" x14ac:dyDescent="0.25">
      <c r="A1444" s="432">
        <v>1438</v>
      </c>
      <c r="B1444" s="475">
        <v>0</v>
      </c>
      <c r="C1444" s="475">
        <v>0</v>
      </c>
      <c r="D1444" s="475">
        <v>0</v>
      </c>
      <c r="E1444" s="475">
        <v>0</v>
      </c>
    </row>
    <row r="1445" spans="1:5" x14ac:dyDescent="0.25">
      <c r="A1445" s="432">
        <v>1439</v>
      </c>
      <c r="B1445" s="475">
        <v>0</v>
      </c>
      <c r="C1445" s="475">
        <v>0</v>
      </c>
      <c r="D1445" s="475">
        <v>0</v>
      </c>
      <c r="E1445" s="475">
        <v>0</v>
      </c>
    </row>
    <row r="1446" spans="1:5" x14ac:dyDescent="0.25">
      <c r="A1446" s="432">
        <v>1440</v>
      </c>
      <c r="B1446" s="475">
        <v>0</v>
      </c>
      <c r="C1446" s="475">
        <v>0</v>
      </c>
      <c r="D1446" s="475">
        <v>0</v>
      </c>
      <c r="E1446" s="475">
        <v>0</v>
      </c>
    </row>
    <row r="1447" spans="1:5" x14ac:dyDescent="0.25">
      <c r="A1447" s="432">
        <v>1441</v>
      </c>
      <c r="B1447" s="475">
        <v>0</v>
      </c>
      <c r="C1447" s="475">
        <v>0</v>
      </c>
      <c r="D1447" s="475">
        <v>0</v>
      </c>
      <c r="E1447" s="475">
        <v>0</v>
      </c>
    </row>
    <row r="1448" spans="1:5" x14ac:dyDescent="0.25">
      <c r="A1448" s="432">
        <v>1442</v>
      </c>
      <c r="B1448" s="475">
        <v>0</v>
      </c>
      <c r="C1448" s="475">
        <v>0</v>
      </c>
      <c r="D1448" s="475">
        <v>0</v>
      </c>
      <c r="E1448" s="475">
        <v>0</v>
      </c>
    </row>
    <row r="1449" spans="1:5" x14ac:dyDescent="0.25">
      <c r="A1449" s="432">
        <v>1443</v>
      </c>
      <c r="B1449" s="475">
        <v>0</v>
      </c>
      <c r="C1449" s="475">
        <v>0</v>
      </c>
      <c r="D1449" s="475">
        <v>0</v>
      </c>
      <c r="E1449" s="475">
        <v>0</v>
      </c>
    </row>
    <row r="1450" spans="1:5" x14ac:dyDescent="0.25">
      <c r="A1450" s="432">
        <v>1444</v>
      </c>
      <c r="B1450" s="475">
        <v>0</v>
      </c>
      <c r="C1450" s="475">
        <v>0</v>
      </c>
      <c r="D1450" s="475">
        <v>0</v>
      </c>
      <c r="E1450" s="475">
        <v>0</v>
      </c>
    </row>
    <row r="1451" spans="1:5" x14ac:dyDescent="0.25">
      <c r="A1451" s="432">
        <v>1445</v>
      </c>
      <c r="B1451" s="475">
        <v>0</v>
      </c>
      <c r="C1451" s="475">
        <v>0</v>
      </c>
      <c r="D1451" s="475">
        <v>0</v>
      </c>
      <c r="E1451" s="475">
        <v>0</v>
      </c>
    </row>
    <row r="1452" spans="1:5" x14ac:dyDescent="0.25">
      <c r="A1452" s="432">
        <v>1446</v>
      </c>
      <c r="B1452" s="475">
        <v>0</v>
      </c>
      <c r="C1452" s="475">
        <v>0</v>
      </c>
      <c r="D1452" s="475">
        <v>0</v>
      </c>
      <c r="E1452" s="475">
        <v>0</v>
      </c>
    </row>
    <row r="1453" spans="1:5" x14ac:dyDescent="0.25">
      <c r="A1453" s="432">
        <v>1447</v>
      </c>
      <c r="B1453" s="475">
        <v>0</v>
      </c>
      <c r="C1453" s="475">
        <v>0</v>
      </c>
      <c r="D1453" s="475">
        <v>0</v>
      </c>
      <c r="E1453" s="475">
        <v>0</v>
      </c>
    </row>
    <row r="1454" spans="1:5" x14ac:dyDescent="0.25">
      <c r="A1454" s="432">
        <v>1448</v>
      </c>
      <c r="B1454" s="475">
        <v>0</v>
      </c>
      <c r="C1454" s="475">
        <v>0</v>
      </c>
      <c r="D1454" s="475">
        <v>0</v>
      </c>
      <c r="E1454" s="475">
        <v>0</v>
      </c>
    </row>
    <row r="1455" spans="1:5" x14ac:dyDescent="0.25">
      <c r="A1455" s="432">
        <v>1449</v>
      </c>
      <c r="B1455" s="475">
        <v>0</v>
      </c>
      <c r="C1455" s="475">
        <v>0</v>
      </c>
      <c r="D1455" s="475">
        <v>0</v>
      </c>
      <c r="E1455" s="475">
        <v>0</v>
      </c>
    </row>
    <row r="1456" spans="1:5" x14ac:dyDescent="0.25">
      <c r="A1456" s="432">
        <v>1450</v>
      </c>
      <c r="B1456" s="475">
        <v>0</v>
      </c>
      <c r="C1456" s="475">
        <v>0</v>
      </c>
      <c r="D1456" s="475">
        <v>0</v>
      </c>
      <c r="E1456" s="475">
        <v>0</v>
      </c>
    </row>
    <row r="1457" spans="1:5" x14ac:dyDescent="0.25">
      <c r="A1457" s="432">
        <v>1451</v>
      </c>
      <c r="B1457" s="475">
        <v>0</v>
      </c>
      <c r="C1457" s="475">
        <v>0</v>
      </c>
      <c r="D1457" s="475">
        <v>0</v>
      </c>
      <c r="E1457" s="475">
        <v>0</v>
      </c>
    </row>
    <row r="1458" spans="1:5" x14ac:dyDescent="0.25">
      <c r="A1458" s="432">
        <v>1452</v>
      </c>
      <c r="B1458" s="475">
        <v>0</v>
      </c>
      <c r="C1458" s="475">
        <v>0</v>
      </c>
      <c r="D1458" s="475">
        <v>0</v>
      </c>
      <c r="E1458" s="475">
        <v>0</v>
      </c>
    </row>
    <row r="1459" spans="1:5" x14ac:dyDescent="0.25">
      <c r="A1459" s="432">
        <v>1453</v>
      </c>
      <c r="B1459" s="475">
        <v>0</v>
      </c>
      <c r="C1459" s="475">
        <v>0</v>
      </c>
      <c r="D1459" s="475">
        <v>0</v>
      </c>
      <c r="E1459" s="475">
        <v>0</v>
      </c>
    </row>
    <row r="1460" spans="1:5" x14ac:dyDescent="0.25">
      <c r="A1460" s="432">
        <v>1454</v>
      </c>
      <c r="B1460" s="475">
        <v>0</v>
      </c>
      <c r="C1460" s="475">
        <v>0</v>
      </c>
      <c r="D1460" s="475">
        <v>0</v>
      </c>
      <c r="E1460" s="475">
        <v>0</v>
      </c>
    </row>
    <row r="1461" spans="1:5" x14ac:dyDescent="0.25">
      <c r="A1461" s="432">
        <v>1455</v>
      </c>
      <c r="B1461" s="475">
        <v>0</v>
      </c>
      <c r="C1461" s="475">
        <v>0</v>
      </c>
      <c r="D1461" s="475">
        <v>0</v>
      </c>
      <c r="E1461" s="475">
        <v>0</v>
      </c>
    </row>
    <row r="1462" spans="1:5" x14ac:dyDescent="0.25">
      <c r="A1462" s="432">
        <v>1456</v>
      </c>
      <c r="B1462" s="475">
        <v>0</v>
      </c>
      <c r="C1462" s="475">
        <v>0</v>
      </c>
      <c r="D1462" s="475">
        <v>0</v>
      </c>
      <c r="E1462" s="475">
        <v>0</v>
      </c>
    </row>
    <row r="1463" spans="1:5" x14ac:dyDescent="0.25">
      <c r="A1463" s="432">
        <v>1457</v>
      </c>
      <c r="B1463" s="475">
        <v>0</v>
      </c>
      <c r="C1463" s="475">
        <v>0</v>
      </c>
      <c r="D1463" s="475">
        <v>0</v>
      </c>
      <c r="E1463" s="475">
        <v>0</v>
      </c>
    </row>
    <row r="1464" spans="1:5" x14ac:dyDescent="0.25">
      <c r="A1464" s="432">
        <v>1458</v>
      </c>
      <c r="B1464" s="475">
        <v>0</v>
      </c>
      <c r="C1464" s="475">
        <v>0</v>
      </c>
      <c r="D1464" s="475">
        <v>0</v>
      </c>
      <c r="E1464" s="475">
        <v>0</v>
      </c>
    </row>
    <row r="1465" spans="1:5" x14ac:dyDescent="0.25">
      <c r="A1465" s="432">
        <v>1459</v>
      </c>
      <c r="B1465" s="475">
        <v>0</v>
      </c>
      <c r="C1465" s="475">
        <v>0</v>
      </c>
      <c r="D1465" s="475">
        <v>0</v>
      </c>
      <c r="E1465" s="475">
        <v>0</v>
      </c>
    </row>
    <row r="1466" spans="1:5" x14ac:dyDescent="0.25">
      <c r="A1466" s="432">
        <v>1460</v>
      </c>
      <c r="B1466" s="475">
        <v>0</v>
      </c>
      <c r="C1466" s="475">
        <v>0</v>
      </c>
      <c r="D1466" s="475">
        <v>0</v>
      </c>
      <c r="E1466" s="475">
        <v>0</v>
      </c>
    </row>
    <row r="1467" spans="1:5" x14ac:dyDescent="0.25">
      <c r="A1467" s="432">
        <v>1461</v>
      </c>
      <c r="B1467" s="475">
        <v>0</v>
      </c>
      <c r="C1467" s="475">
        <v>0</v>
      </c>
      <c r="D1467" s="475">
        <v>0</v>
      </c>
      <c r="E1467" s="475">
        <v>0</v>
      </c>
    </row>
    <row r="1468" spans="1:5" x14ac:dyDescent="0.25">
      <c r="A1468" s="432">
        <v>1462</v>
      </c>
      <c r="B1468" s="475">
        <v>0</v>
      </c>
      <c r="C1468" s="475">
        <v>0</v>
      </c>
      <c r="D1468" s="475">
        <v>0</v>
      </c>
      <c r="E1468" s="475">
        <v>0</v>
      </c>
    </row>
    <row r="1469" spans="1:5" x14ac:dyDescent="0.25">
      <c r="A1469" s="432">
        <v>1463</v>
      </c>
      <c r="B1469" s="475">
        <v>0</v>
      </c>
      <c r="C1469" s="475">
        <v>0</v>
      </c>
      <c r="D1469" s="475">
        <v>0</v>
      </c>
      <c r="E1469" s="475">
        <v>0</v>
      </c>
    </row>
    <row r="1470" spans="1:5" x14ac:dyDescent="0.25">
      <c r="A1470" s="432">
        <v>1464</v>
      </c>
      <c r="B1470" s="475">
        <v>0</v>
      </c>
      <c r="C1470" s="475">
        <v>0</v>
      </c>
      <c r="D1470" s="475">
        <v>0</v>
      </c>
      <c r="E1470" s="475">
        <v>0</v>
      </c>
    </row>
    <row r="1471" spans="1:5" x14ac:dyDescent="0.25">
      <c r="A1471" s="432">
        <v>1465</v>
      </c>
      <c r="B1471" s="475">
        <v>0</v>
      </c>
      <c r="C1471" s="475">
        <v>0</v>
      </c>
      <c r="D1471" s="475">
        <v>0</v>
      </c>
      <c r="E1471" s="475">
        <v>0</v>
      </c>
    </row>
    <row r="1472" spans="1:5" x14ac:dyDescent="0.25">
      <c r="A1472" s="432">
        <v>1466</v>
      </c>
      <c r="B1472" s="475">
        <v>0</v>
      </c>
      <c r="C1472" s="475">
        <v>0</v>
      </c>
      <c r="D1472" s="475">
        <v>0</v>
      </c>
      <c r="E1472" s="475">
        <v>0</v>
      </c>
    </row>
    <row r="1473" spans="1:5" x14ac:dyDescent="0.25">
      <c r="A1473" s="432">
        <v>1467</v>
      </c>
      <c r="B1473" s="475">
        <v>0</v>
      </c>
      <c r="C1473" s="475">
        <v>0</v>
      </c>
      <c r="D1473" s="475">
        <v>0</v>
      </c>
      <c r="E1473" s="475">
        <v>0</v>
      </c>
    </row>
    <row r="1474" spans="1:5" x14ac:dyDescent="0.25">
      <c r="A1474" s="432">
        <v>1468</v>
      </c>
      <c r="B1474" s="475">
        <v>0</v>
      </c>
      <c r="C1474" s="475">
        <v>0</v>
      </c>
      <c r="D1474" s="475">
        <v>0</v>
      </c>
      <c r="E1474" s="475">
        <v>0</v>
      </c>
    </row>
    <row r="1475" spans="1:5" x14ac:dyDescent="0.25">
      <c r="A1475" s="432">
        <v>1469</v>
      </c>
      <c r="B1475" s="475">
        <v>0</v>
      </c>
      <c r="C1475" s="475">
        <v>0</v>
      </c>
      <c r="D1475" s="475">
        <v>0</v>
      </c>
      <c r="E1475" s="475">
        <v>0</v>
      </c>
    </row>
    <row r="1476" spans="1:5" x14ac:dyDescent="0.25">
      <c r="A1476" s="432">
        <v>1470</v>
      </c>
      <c r="B1476" s="475">
        <v>0</v>
      </c>
      <c r="C1476" s="475">
        <v>0</v>
      </c>
      <c r="D1476" s="475">
        <v>0</v>
      </c>
      <c r="E1476" s="475">
        <v>0</v>
      </c>
    </row>
    <row r="1477" spans="1:5" x14ac:dyDescent="0.25">
      <c r="A1477" s="432">
        <v>1471</v>
      </c>
      <c r="B1477" s="475">
        <v>0</v>
      </c>
      <c r="C1477" s="475">
        <v>0</v>
      </c>
      <c r="D1477" s="475">
        <v>0</v>
      </c>
      <c r="E1477" s="475">
        <v>0</v>
      </c>
    </row>
    <row r="1478" spans="1:5" x14ac:dyDescent="0.25">
      <c r="A1478" s="432">
        <v>1472</v>
      </c>
      <c r="B1478" s="475">
        <v>0</v>
      </c>
      <c r="C1478" s="475">
        <v>0</v>
      </c>
      <c r="D1478" s="475">
        <v>0</v>
      </c>
      <c r="E1478" s="475">
        <v>0</v>
      </c>
    </row>
    <row r="1479" spans="1:5" x14ac:dyDescent="0.25">
      <c r="A1479" s="432">
        <v>1473</v>
      </c>
      <c r="B1479" s="475">
        <v>0</v>
      </c>
      <c r="C1479" s="475">
        <v>0</v>
      </c>
      <c r="D1479" s="475">
        <v>0</v>
      </c>
      <c r="E1479" s="475">
        <v>0</v>
      </c>
    </row>
    <row r="1480" spans="1:5" x14ac:dyDescent="0.25">
      <c r="A1480" s="432">
        <v>1474</v>
      </c>
      <c r="B1480" s="475">
        <v>0</v>
      </c>
      <c r="C1480" s="475">
        <v>0</v>
      </c>
      <c r="D1480" s="475">
        <v>0</v>
      </c>
      <c r="E1480" s="475">
        <v>0</v>
      </c>
    </row>
    <row r="1481" spans="1:5" x14ac:dyDescent="0.25">
      <c r="A1481" s="432">
        <v>1475</v>
      </c>
      <c r="B1481" s="475">
        <v>0</v>
      </c>
      <c r="C1481" s="475">
        <v>0</v>
      </c>
      <c r="D1481" s="475">
        <v>0</v>
      </c>
      <c r="E1481" s="475">
        <v>0</v>
      </c>
    </row>
    <row r="1482" spans="1:5" x14ac:dyDescent="0.25">
      <c r="A1482" s="432">
        <v>1476</v>
      </c>
      <c r="B1482" s="475">
        <v>0</v>
      </c>
      <c r="C1482" s="475">
        <v>0</v>
      </c>
      <c r="D1482" s="475">
        <v>0</v>
      </c>
      <c r="E1482" s="475">
        <v>0</v>
      </c>
    </row>
    <row r="1483" spans="1:5" x14ac:dyDescent="0.25">
      <c r="A1483" s="432">
        <v>1477</v>
      </c>
      <c r="B1483" s="475">
        <v>0</v>
      </c>
      <c r="C1483" s="475">
        <v>0</v>
      </c>
      <c r="D1483" s="475">
        <v>0</v>
      </c>
      <c r="E1483" s="475">
        <v>0</v>
      </c>
    </row>
    <row r="1484" spans="1:5" x14ac:dyDescent="0.25">
      <c r="A1484" s="432">
        <v>1478</v>
      </c>
      <c r="B1484" s="475">
        <v>0</v>
      </c>
      <c r="C1484" s="475">
        <v>0</v>
      </c>
      <c r="D1484" s="475">
        <v>0</v>
      </c>
      <c r="E1484" s="475">
        <v>0</v>
      </c>
    </row>
    <row r="1485" spans="1:5" x14ac:dyDescent="0.25">
      <c r="A1485" s="432">
        <v>1479</v>
      </c>
      <c r="B1485" s="475">
        <v>0</v>
      </c>
      <c r="C1485" s="475">
        <v>0</v>
      </c>
      <c r="D1485" s="475">
        <v>0</v>
      </c>
      <c r="E1485" s="475">
        <v>0</v>
      </c>
    </row>
    <row r="1486" spans="1:5" x14ac:dyDescent="0.25">
      <c r="A1486" s="432">
        <v>1480</v>
      </c>
      <c r="B1486" s="475">
        <v>0</v>
      </c>
      <c r="C1486" s="475">
        <v>0</v>
      </c>
      <c r="D1486" s="475">
        <v>0</v>
      </c>
      <c r="E1486" s="475">
        <v>0</v>
      </c>
    </row>
    <row r="1487" spans="1:5" x14ac:dyDescent="0.25">
      <c r="A1487" s="432">
        <v>1481</v>
      </c>
      <c r="B1487" s="475">
        <v>0</v>
      </c>
      <c r="C1487" s="475">
        <v>0</v>
      </c>
      <c r="D1487" s="475">
        <v>0</v>
      </c>
      <c r="E1487" s="475">
        <v>0</v>
      </c>
    </row>
    <row r="1488" spans="1:5" x14ac:dyDescent="0.25">
      <c r="A1488" s="432">
        <v>1482</v>
      </c>
      <c r="B1488" s="475">
        <v>0</v>
      </c>
      <c r="C1488" s="475">
        <v>0</v>
      </c>
      <c r="D1488" s="475">
        <v>0</v>
      </c>
      <c r="E1488" s="475">
        <v>0</v>
      </c>
    </row>
    <row r="1489" spans="1:5" x14ac:dyDescent="0.25">
      <c r="A1489" s="432">
        <v>1483</v>
      </c>
      <c r="B1489" s="475">
        <v>0</v>
      </c>
      <c r="C1489" s="475">
        <v>0</v>
      </c>
      <c r="D1489" s="475">
        <v>0</v>
      </c>
      <c r="E1489" s="475">
        <v>0</v>
      </c>
    </row>
    <row r="1490" spans="1:5" x14ac:dyDescent="0.25">
      <c r="A1490" s="432">
        <v>1484</v>
      </c>
      <c r="B1490" s="475">
        <v>0</v>
      </c>
      <c r="C1490" s="475">
        <v>0</v>
      </c>
      <c r="D1490" s="475">
        <v>0</v>
      </c>
      <c r="E1490" s="475">
        <v>0</v>
      </c>
    </row>
    <row r="1491" spans="1:5" x14ac:dyDescent="0.25">
      <c r="A1491" s="432">
        <v>1485</v>
      </c>
      <c r="B1491" s="475">
        <v>0</v>
      </c>
      <c r="C1491" s="475">
        <v>0</v>
      </c>
      <c r="D1491" s="475">
        <v>0</v>
      </c>
      <c r="E1491" s="475">
        <v>0</v>
      </c>
    </row>
    <row r="1492" spans="1:5" x14ac:dyDescent="0.25">
      <c r="A1492" s="432">
        <v>1486</v>
      </c>
      <c r="B1492" s="475">
        <v>0</v>
      </c>
      <c r="C1492" s="475">
        <v>0</v>
      </c>
      <c r="D1492" s="475">
        <v>0</v>
      </c>
      <c r="E1492" s="475">
        <v>0</v>
      </c>
    </row>
    <row r="1493" spans="1:5" x14ac:dyDescent="0.25">
      <c r="A1493" s="432">
        <v>1487</v>
      </c>
      <c r="B1493" s="475">
        <v>0</v>
      </c>
      <c r="C1493" s="475">
        <v>0</v>
      </c>
      <c r="D1493" s="475">
        <v>0</v>
      </c>
      <c r="E1493" s="475">
        <v>0</v>
      </c>
    </row>
    <row r="1494" spans="1:5" x14ac:dyDescent="0.25">
      <c r="A1494" s="432">
        <v>1488</v>
      </c>
      <c r="B1494" s="475">
        <v>0</v>
      </c>
      <c r="C1494" s="475">
        <v>0</v>
      </c>
      <c r="D1494" s="475">
        <v>0</v>
      </c>
      <c r="E1494" s="475">
        <v>0</v>
      </c>
    </row>
    <row r="1495" spans="1:5" x14ac:dyDescent="0.25">
      <c r="A1495" s="432">
        <v>1489</v>
      </c>
      <c r="B1495" s="475">
        <v>0</v>
      </c>
      <c r="C1495" s="475">
        <v>0</v>
      </c>
      <c r="D1495" s="475">
        <v>0</v>
      </c>
      <c r="E1495" s="475">
        <v>0</v>
      </c>
    </row>
    <row r="1496" spans="1:5" x14ac:dyDescent="0.25">
      <c r="A1496" s="432">
        <v>1490</v>
      </c>
      <c r="B1496" s="475">
        <v>0</v>
      </c>
      <c r="C1496" s="475">
        <v>0</v>
      </c>
      <c r="D1496" s="475">
        <v>0</v>
      </c>
      <c r="E1496" s="475">
        <v>0</v>
      </c>
    </row>
    <row r="1497" spans="1:5" x14ac:dyDescent="0.25">
      <c r="A1497" s="432">
        <v>1491</v>
      </c>
      <c r="B1497" s="475">
        <v>0</v>
      </c>
      <c r="C1497" s="475">
        <v>0</v>
      </c>
      <c r="D1497" s="475">
        <v>0</v>
      </c>
      <c r="E1497" s="475">
        <v>0</v>
      </c>
    </row>
    <row r="1498" spans="1:5" x14ac:dyDescent="0.25">
      <c r="A1498" s="432">
        <v>1492</v>
      </c>
      <c r="B1498" s="475">
        <v>0</v>
      </c>
      <c r="C1498" s="475">
        <v>0</v>
      </c>
      <c r="D1498" s="475">
        <v>0</v>
      </c>
      <c r="E1498" s="475">
        <v>0</v>
      </c>
    </row>
    <row r="1499" spans="1:5" x14ac:dyDescent="0.25">
      <c r="A1499" s="432">
        <v>1493</v>
      </c>
      <c r="B1499" s="475">
        <v>0</v>
      </c>
      <c r="C1499" s="475">
        <v>0</v>
      </c>
      <c r="D1499" s="475">
        <v>0</v>
      </c>
      <c r="E1499" s="475">
        <v>0</v>
      </c>
    </row>
    <row r="1500" spans="1:5" x14ac:dyDescent="0.25">
      <c r="A1500" s="432">
        <v>1494</v>
      </c>
      <c r="B1500" s="475">
        <v>0</v>
      </c>
      <c r="C1500" s="475">
        <v>0</v>
      </c>
      <c r="D1500" s="475">
        <v>0</v>
      </c>
      <c r="E1500" s="475">
        <v>0</v>
      </c>
    </row>
    <row r="1501" spans="1:5" x14ac:dyDescent="0.25">
      <c r="A1501" s="432">
        <v>1495</v>
      </c>
      <c r="B1501" s="475">
        <v>0</v>
      </c>
      <c r="C1501" s="475">
        <v>0</v>
      </c>
      <c r="D1501" s="475">
        <v>0</v>
      </c>
      <c r="E1501" s="475">
        <v>0</v>
      </c>
    </row>
    <row r="1502" spans="1:5" x14ac:dyDescent="0.25">
      <c r="A1502" s="432">
        <v>1496</v>
      </c>
      <c r="B1502" s="475">
        <v>0</v>
      </c>
      <c r="C1502" s="475">
        <v>0</v>
      </c>
      <c r="D1502" s="475">
        <v>0</v>
      </c>
      <c r="E1502" s="475">
        <v>0</v>
      </c>
    </row>
    <row r="1503" spans="1:5" x14ac:dyDescent="0.25">
      <c r="A1503" s="432">
        <v>1497</v>
      </c>
      <c r="B1503" s="475">
        <v>0</v>
      </c>
      <c r="C1503" s="475">
        <v>0</v>
      </c>
      <c r="D1503" s="475">
        <v>0</v>
      </c>
      <c r="E1503" s="475">
        <v>0</v>
      </c>
    </row>
    <row r="1504" spans="1:5" x14ac:dyDescent="0.25">
      <c r="A1504" s="432">
        <v>1498</v>
      </c>
      <c r="B1504" s="475">
        <v>0</v>
      </c>
      <c r="C1504" s="475">
        <v>0</v>
      </c>
      <c r="D1504" s="475">
        <v>0</v>
      </c>
      <c r="E1504" s="475">
        <v>0</v>
      </c>
    </row>
    <row r="1505" spans="1:5" x14ac:dyDescent="0.25">
      <c r="A1505" s="432">
        <v>1499</v>
      </c>
      <c r="B1505" s="475">
        <v>0</v>
      </c>
      <c r="C1505" s="475">
        <v>0</v>
      </c>
      <c r="D1505" s="475">
        <v>0</v>
      </c>
      <c r="E1505" s="475">
        <v>0</v>
      </c>
    </row>
    <row r="1506" spans="1:5" x14ac:dyDescent="0.25">
      <c r="A1506" s="432">
        <v>1500</v>
      </c>
      <c r="B1506" s="475">
        <v>0</v>
      </c>
      <c r="C1506" s="475">
        <v>0</v>
      </c>
      <c r="D1506" s="475">
        <v>0</v>
      </c>
      <c r="E1506" s="475">
        <v>0</v>
      </c>
    </row>
    <row r="1507" spans="1:5" x14ac:dyDescent="0.25">
      <c r="A1507" s="432">
        <v>1501</v>
      </c>
      <c r="B1507" s="475">
        <v>0</v>
      </c>
      <c r="C1507" s="475">
        <v>0</v>
      </c>
      <c r="D1507" s="475">
        <v>0</v>
      </c>
      <c r="E1507" s="475">
        <v>0</v>
      </c>
    </row>
    <row r="1508" spans="1:5" x14ac:dyDescent="0.25">
      <c r="A1508" s="432">
        <v>1502</v>
      </c>
      <c r="B1508" s="475">
        <v>0</v>
      </c>
      <c r="C1508" s="475">
        <v>0</v>
      </c>
      <c r="D1508" s="475">
        <v>0</v>
      </c>
      <c r="E1508" s="475">
        <v>0</v>
      </c>
    </row>
    <row r="1509" spans="1:5" x14ac:dyDescent="0.25">
      <c r="A1509" s="432">
        <v>1503</v>
      </c>
      <c r="B1509" s="475">
        <v>0</v>
      </c>
      <c r="C1509" s="475">
        <v>0</v>
      </c>
      <c r="D1509" s="475">
        <v>0</v>
      </c>
      <c r="E1509" s="475">
        <v>0</v>
      </c>
    </row>
    <row r="1510" spans="1:5" x14ac:dyDescent="0.25">
      <c r="A1510" s="432">
        <v>1504</v>
      </c>
      <c r="B1510" s="475">
        <v>0</v>
      </c>
      <c r="C1510" s="475">
        <v>0</v>
      </c>
      <c r="D1510" s="475">
        <v>0</v>
      </c>
      <c r="E1510" s="475">
        <v>0</v>
      </c>
    </row>
    <row r="1511" spans="1:5" x14ac:dyDescent="0.25">
      <c r="A1511" s="432">
        <v>1505</v>
      </c>
      <c r="B1511" s="475">
        <v>0</v>
      </c>
      <c r="C1511" s="475">
        <v>0</v>
      </c>
      <c r="D1511" s="475">
        <v>0</v>
      </c>
      <c r="E1511" s="475">
        <v>0</v>
      </c>
    </row>
    <row r="1512" spans="1:5" x14ac:dyDescent="0.25">
      <c r="A1512" s="432">
        <v>1506</v>
      </c>
      <c r="B1512" s="475">
        <v>0</v>
      </c>
      <c r="C1512" s="475">
        <v>0</v>
      </c>
      <c r="D1512" s="475">
        <v>0</v>
      </c>
      <c r="E1512" s="475">
        <v>0</v>
      </c>
    </row>
    <row r="1513" spans="1:5" x14ac:dyDescent="0.25">
      <c r="A1513" s="432">
        <v>1507</v>
      </c>
      <c r="B1513" s="475">
        <v>0</v>
      </c>
      <c r="C1513" s="475">
        <v>0</v>
      </c>
      <c r="D1513" s="475">
        <v>0</v>
      </c>
      <c r="E1513" s="475">
        <v>0</v>
      </c>
    </row>
    <row r="1514" spans="1:5" x14ac:dyDescent="0.25">
      <c r="A1514" s="432">
        <v>1508</v>
      </c>
      <c r="B1514" s="475">
        <v>0</v>
      </c>
      <c r="C1514" s="475">
        <v>0</v>
      </c>
      <c r="D1514" s="475">
        <v>0</v>
      </c>
      <c r="E1514" s="475">
        <v>0</v>
      </c>
    </row>
    <row r="1515" spans="1:5" x14ac:dyDescent="0.25">
      <c r="A1515" s="432">
        <v>1509</v>
      </c>
      <c r="B1515" s="475">
        <v>0</v>
      </c>
      <c r="C1515" s="475">
        <v>0</v>
      </c>
      <c r="D1515" s="475">
        <v>0</v>
      </c>
      <c r="E1515" s="475">
        <v>0</v>
      </c>
    </row>
    <row r="1516" spans="1:5" x14ac:dyDescent="0.25">
      <c r="A1516" s="432">
        <v>1510</v>
      </c>
      <c r="B1516" s="475">
        <v>0</v>
      </c>
      <c r="C1516" s="475">
        <v>0</v>
      </c>
      <c r="D1516" s="475">
        <v>0</v>
      </c>
      <c r="E1516" s="475">
        <v>0</v>
      </c>
    </row>
    <row r="1517" spans="1:5" x14ac:dyDescent="0.25">
      <c r="A1517" s="432">
        <v>1511</v>
      </c>
      <c r="B1517" s="475">
        <v>0</v>
      </c>
      <c r="C1517" s="475">
        <v>0</v>
      </c>
      <c r="D1517" s="475">
        <v>0</v>
      </c>
      <c r="E1517" s="475">
        <v>0</v>
      </c>
    </row>
    <row r="1518" spans="1:5" x14ac:dyDescent="0.25">
      <c r="A1518" s="432">
        <v>1512</v>
      </c>
      <c r="B1518" s="475">
        <v>0</v>
      </c>
      <c r="C1518" s="475">
        <v>0</v>
      </c>
      <c r="D1518" s="475">
        <v>0</v>
      </c>
      <c r="E1518" s="475">
        <v>0</v>
      </c>
    </row>
    <row r="1519" spans="1:5" x14ac:dyDescent="0.25">
      <c r="A1519" s="432">
        <v>1513</v>
      </c>
      <c r="B1519" s="475">
        <v>0</v>
      </c>
      <c r="C1519" s="475">
        <v>0</v>
      </c>
      <c r="D1519" s="475">
        <v>0</v>
      </c>
      <c r="E1519" s="475">
        <v>0</v>
      </c>
    </row>
    <row r="1520" spans="1:5" x14ac:dyDescent="0.25">
      <c r="A1520" s="432">
        <v>1514</v>
      </c>
      <c r="B1520" s="475">
        <v>0</v>
      </c>
      <c r="C1520" s="475">
        <v>0</v>
      </c>
      <c r="D1520" s="475">
        <v>0</v>
      </c>
      <c r="E1520" s="475">
        <v>0</v>
      </c>
    </row>
    <row r="1521" spans="1:5" x14ac:dyDescent="0.25">
      <c r="A1521" s="432">
        <v>1515</v>
      </c>
      <c r="B1521" s="475">
        <v>0</v>
      </c>
      <c r="C1521" s="475">
        <v>0</v>
      </c>
      <c r="D1521" s="475">
        <v>0</v>
      </c>
      <c r="E1521" s="475">
        <v>0</v>
      </c>
    </row>
    <row r="1522" spans="1:5" x14ac:dyDescent="0.25">
      <c r="A1522" s="432">
        <v>1516</v>
      </c>
      <c r="B1522" s="475">
        <v>0</v>
      </c>
      <c r="C1522" s="475">
        <v>0</v>
      </c>
      <c r="D1522" s="475">
        <v>0</v>
      </c>
      <c r="E1522" s="475">
        <v>0</v>
      </c>
    </row>
    <row r="1523" spans="1:5" x14ac:dyDescent="0.25">
      <c r="A1523" s="432">
        <v>1517</v>
      </c>
      <c r="B1523" s="475">
        <v>0</v>
      </c>
      <c r="C1523" s="475">
        <v>0</v>
      </c>
      <c r="D1523" s="475">
        <v>0</v>
      </c>
      <c r="E1523" s="475">
        <v>0</v>
      </c>
    </row>
    <row r="1524" spans="1:5" x14ac:dyDescent="0.25">
      <c r="A1524" s="432">
        <v>1518</v>
      </c>
      <c r="B1524" s="475">
        <v>0</v>
      </c>
      <c r="C1524" s="475">
        <v>0</v>
      </c>
      <c r="D1524" s="475">
        <v>0</v>
      </c>
      <c r="E1524" s="475">
        <v>0</v>
      </c>
    </row>
    <row r="1525" spans="1:5" x14ac:dyDescent="0.25">
      <c r="A1525" s="432">
        <v>1519</v>
      </c>
      <c r="B1525" s="475">
        <v>0</v>
      </c>
      <c r="C1525" s="475">
        <v>0</v>
      </c>
      <c r="D1525" s="475">
        <v>0</v>
      </c>
      <c r="E1525" s="475">
        <v>0</v>
      </c>
    </row>
    <row r="1526" spans="1:5" x14ac:dyDescent="0.25">
      <c r="A1526" s="432">
        <v>1520</v>
      </c>
      <c r="B1526" s="475">
        <v>0</v>
      </c>
      <c r="C1526" s="475">
        <v>0</v>
      </c>
      <c r="D1526" s="475">
        <v>0</v>
      </c>
      <c r="E1526" s="475">
        <v>0</v>
      </c>
    </row>
    <row r="1527" spans="1:5" x14ac:dyDescent="0.25">
      <c r="A1527" s="432">
        <v>1521</v>
      </c>
      <c r="B1527" s="475">
        <v>0</v>
      </c>
      <c r="C1527" s="475">
        <v>0</v>
      </c>
      <c r="D1527" s="475">
        <v>0</v>
      </c>
      <c r="E1527" s="475">
        <v>0</v>
      </c>
    </row>
    <row r="1528" spans="1:5" x14ac:dyDescent="0.25">
      <c r="A1528" s="432">
        <v>1522</v>
      </c>
      <c r="B1528" s="475">
        <v>0</v>
      </c>
      <c r="C1528" s="475">
        <v>0</v>
      </c>
      <c r="D1528" s="475">
        <v>0</v>
      </c>
      <c r="E1528" s="475">
        <v>0</v>
      </c>
    </row>
    <row r="1529" spans="1:5" x14ac:dyDescent="0.25">
      <c r="A1529" s="432">
        <v>1523</v>
      </c>
      <c r="B1529" s="475">
        <v>0</v>
      </c>
      <c r="C1529" s="475">
        <v>0</v>
      </c>
      <c r="D1529" s="475">
        <v>0</v>
      </c>
      <c r="E1529" s="475">
        <v>0</v>
      </c>
    </row>
    <row r="1530" spans="1:5" x14ac:dyDescent="0.25">
      <c r="A1530" s="432">
        <v>1524</v>
      </c>
      <c r="B1530" s="475">
        <v>0</v>
      </c>
      <c r="C1530" s="475">
        <v>0</v>
      </c>
      <c r="D1530" s="475">
        <v>0</v>
      </c>
      <c r="E1530" s="475">
        <v>0</v>
      </c>
    </row>
    <row r="1531" spans="1:5" x14ac:dyDescent="0.25">
      <c r="A1531" s="432">
        <v>1525</v>
      </c>
      <c r="B1531" s="475">
        <v>0</v>
      </c>
      <c r="C1531" s="475">
        <v>0</v>
      </c>
      <c r="D1531" s="475">
        <v>0</v>
      </c>
      <c r="E1531" s="475">
        <v>0</v>
      </c>
    </row>
    <row r="1532" spans="1:5" x14ac:dyDescent="0.25">
      <c r="A1532" s="432">
        <v>1526</v>
      </c>
      <c r="B1532" s="475">
        <v>0</v>
      </c>
      <c r="C1532" s="475">
        <v>0</v>
      </c>
      <c r="D1532" s="475">
        <v>0</v>
      </c>
      <c r="E1532" s="475">
        <v>0</v>
      </c>
    </row>
    <row r="1533" spans="1:5" x14ac:dyDescent="0.25">
      <c r="A1533" s="432">
        <v>1527</v>
      </c>
      <c r="B1533" s="475">
        <v>0</v>
      </c>
      <c r="C1533" s="475">
        <v>0</v>
      </c>
      <c r="D1533" s="475">
        <v>0</v>
      </c>
      <c r="E1533" s="475">
        <v>0</v>
      </c>
    </row>
    <row r="1534" spans="1:5" x14ac:dyDescent="0.25">
      <c r="A1534" s="432">
        <v>1528</v>
      </c>
      <c r="B1534" s="475">
        <v>0</v>
      </c>
      <c r="C1534" s="475">
        <v>0</v>
      </c>
      <c r="D1534" s="475">
        <v>0</v>
      </c>
      <c r="E1534" s="475">
        <v>0</v>
      </c>
    </row>
    <row r="1535" spans="1:5" x14ac:dyDescent="0.25">
      <c r="A1535" s="432">
        <v>1529</v>
      </c>
      <c r="B1535" s="475">
        <v>0</v>
      </c>
      <c r="C1535" s="475">
        <v>0</v>
      </c>
      <c r="D1535" s="475">
        <v>0</v>
      </c>
      <c r="E1535" s="475">
        <v>0</v>
      </c>
    </row>
    <row r="1536" spans="1:5" x14ac:dyDescent="0.25">
      <c r="A1536" s="432">
        <v>1530</v>
      </c>
      <c r="B1536" s="475">
        <v>0</v>
      </c>
      <c r="C1536" s="475">
        <v>0</v>
      </c>
      <c r="D1536" s="475">
        <v>0</v>
      </c>
      <c r="E1536" s="475">
        <v>0</v>
      </c>
    </row>
    <row r="1537" spans="1:5" x14ac:dyDescent="0.25">
      <c r="A1537" s="432">
        <v>1531</v>
      </c>
      <c r="B1537" s="475">
        <v>0</v>
      </c>
      <c r="C1537" s="475">
        <v>0</v>
      </c>
      <c r="D1537" s="475">
        <v>0</v>
      </c>
      <c r="E1537" s="475">
        <v>0</v>
      </c>
    </row>
    <row r="1538" spans="1:5" x14ac:dyDescent="0.25">
      <c r="A1538" s="432">
        <v>1532</v>
      </c>
      <c r="B1538" s="475">
        <v>0</v>
      </c>
      <c r="C1538" s="475">
        <v>0</v>
      </c>
      <c r="D1538" s="475">
        <v>0</v>
      </c>
      <c r="E1538" s="475">
        <v>0</v>
      </c>
    </row>
    <row r="1539" spans="1:5" x14ac:dyDescent="0.25">
      <c r="A1539" s="432">
        <v>1533</v>
      </c>
      <c r="B1539" s="475">
        <v>0</v>
      </c>
      <c r="C1539" s="475">
        <v>0</v>
      </c>
      <c r="D1539" s="475">
        <v>0</v>
      </c>
      <c r="E1539" s="475">
        <v>0</v>
      </c>
    </row>
    <row r="1540" spans="1:5" x14ac:dyDescent="0.25">
      <c r="A1540" s="432">
        <v>1534</v>
      </c>
      <c r="B1540" s="475">
        <v>0</v>
      </c>
      <c r="C1540" s="475">
        <v>0</v>
      </c>
      <c r="D1540" s="475">
        <v>0</v>
      </c>
      <c r="E1540" s="475">
        <v>0</v>
      </c>
    </row>
    <row r="1541" spans="1:5" x14ac:dyDescent="0.25">
      <c r="A1541" s="432">
        <v>1535</v>
      </c>
      <c r="B1541" s="475">
        <v>0</v>
      </c>
      <c r="C1541" s="475">
        <v>0</v>
      </c>
      <c r="D1541" s="475">
        <v>0</v>
      </c>
      <c r="E1541" s="475">
        <v>0</v>
      </c>
    </row>
    <row r="1542" spans="1:5" x14ac:dyDescent="0.25">
      <c r="A1542" s="432">
        <v>1536</v>
      </c>
      <c r="B1542" s="475">
        <v>0</v>
      </c>
      <c r="C1542" s="475">
        <v>0</v>
      </c>
      <c r="D1542" s="475">
        <v>0</v>
      </c>
      <c r="E1542" s="475">
        <v>0</v>
      </c>
    </row>
    <row r="1543" spans="1:5" x14ac:dyDescent="0.25">
      <c r="A1543" s="432">
        <v>1537</v>
      </c>
      <c r="B1543" s="475">
        <v>0</v>
      </c>
      <c r="C1543" s="475">
        <v>0</v>
      </c>
      <c r="D1543" s="475">
        <v>0</v>
      </c>
      <c r="E1543" s="475">
        <v>0</v>
      </c>
    </row>
    <row r="1544" spans="1:5" x14ac:dyDescent="0.25">
      <c r="A1544" s="432">
        <v>1538</v>
      </c>
      <c r="B1544" s="475">
        <v>0</v>
      </c>
      <c r="C1544" s="475">
        <v>0</v>
      </c>
      <c r="D1544" s="475">
        <v>0</v>
      </c>
      <c r="E1544" s="475">
        <v>0</v>
      </c>
    </row>
    <row r="1545" spans="1:5" x14ac:dyDescent="0.25">
      <c r="A1545" s="432">
        <v>1539</v>
      </c>
      <c r="B1545" s="475">
        <v>0</v>
      </c>
      <c r="C1545" s="475">
        <v>0</v>
      </c>
      <c r="D1545" s="475">
        <v>0</v>
      </c>
      <c r="E1545" s="475">
        <v>0</v>
      </c>
    </row>
    <row r="1546" spans="1:5" x14ac:dyDescent="0.25">
      <c r="A1546" s="432">
        <v>1540</v>
      </c>
      <c r="B1546" s="475">
        <v>0</v>
      </c>
      <c r="C1546" s="475">
        <v>0</v>
      </c>
      <c r="D1546" s="475">
        <v>0</v>
      </c>
      <c r="E1546" s="475">
        <v>0</v>
      </c>
    </row>
    <row r="1547" spans="1:5" x14ac:dyDescent="0.25">
      <c r="A1547" s="432">
        <v>1541</v>
      </c>
      <c r="B1547" s="475">
        <v>0</v>
      </c>
      <c r="C1547" s="475">
        <v>0</v>
      </c>
      <c r="D1547" s="475">
        <v>0</v>
      </c>
      <c r="E1547" s="475">
        <v>0</v>
      </c>
    </row>
    <row r="1548" spans="1:5" x14ac:dyDescent="0.25">
      <c r="A1548" s="432">
        <v>1542</v>
      </c>
      <c r="B1548" s="475">
        <v>0</v>
      </c>
      <c r="C1548" s="475">
        <v>0</v>
      </c>
      <c r="D1548" s="475">
        <v>0</v>
      </c>
      <c r="E1548" s="475">
        <v>0</v>
      </c>
    </row>
    <row r="1549" spans="1:5" x14ac:dyDescent="0.25">
      <c r="A1549" s="432">
        <v>1543</v>
      </c>
      <c r="B1549" s="475">
        <v>0</v>
      </c>
      <c r="C1549" s="475">
        <v>0</v>
      </c>
      <c r="D1549" s="475">
        <v>0</v>
      </c>
      <c r="E1549" s="475">
        <v>0</v>
      </c>
    </row>
    <row r="1550" spans="1:5" x14ac:dyDescent="0.25">
      <c r="A1550" s="432">
        <v>1544</v>
      </c>
      <c r="B1550" s="475">
        <v>0</v>
      </c>
      <c r="C1550" s="475">
        <v>0</v>
      </c>
      <c r="D1550" s="475">
        <v>0</v>
      </c>
      <c r="E1550" s="475">
        <v>0</v>
      </c>
    </row>
    <row r="1551" spans="1:5" x14ac:dyDescent="0.25">
      <c r="A1551" s="432">
        <v>1545</v>
      </c>
      <c r="B1551" s="475">
        <v>0</v>
      </c>
      <c r="C1551" s="475">
        <v>0</v>
      </c>
      <c r="D1551" s="475">
        <v>0</v>
      </c>
      <c r="E1551" s="475">
        <v>0</v>
      </c>
    </row>
    <row r="1552" spans="1:5" x14ac:dyDescent="0.25">
      <c r="A1552" s="432">
        <v>1546</v>
      </c>
      <c r="B1552" s="475">
        <v>0</v>
      </c>
      <c r="C1552" s="475">
        <v>0</v>
      </c>
      <c r="D1552" s="475">
        <v>0</v>
      </c>
      <c r="E1552" s="475">
        <v>0</v>
      </c>
    </row>
    <row r="1553" spans="1:5" x14ac:dyDescent="0.25">
      <c r="A1553" s="432">
        <v>1547</v>
      </c>
      <c r="B1553" s="475">
        <v>0</v>
      </c>
      <c r="C1553" s="475">
        <v>0</v>
      </c>
      <c r="D1553" s="475">
        <v>0</v>
      </c>
      <c r="E1553" s="475">
        <v>0</v>
      </c>
    </row>
    <row r="1554" spans="1:5" x14ac:dyDescent="0.25">
      <c r="A1554" s="432">
        <v>1548</v>
      </c>
      <c r="B1554" s="475">
        <v>0</v>
      </c>
      <c r="C1554" s="475">
        <v>0</v>
      </c>
      <c r="D1554" s="475">
        <v>0</v>
      </c>
      <c r="E1554" s="475">
        <v>0</v>
      </c>
    </row>
    <row r="1555" spans="1:5" x14ac:dyDescent="0.25">
      <c r="A1555" s="432">
        <v>1549</v>
      </c>
      <c r="B1555" s="475">
        <v>0</v>
      </c>
      <c r="C1555" s="475">
        <v>0</v>
      </c>
      <c r="D1555" s="475">
        <v>0</v>
      </c>
      <c r="E1555" s="475">
        <v>0</v>
      </c>
    </row>
    <row r="1556" spans="1:5" x14ac:dyDescent="0.25">
      <c r="A1556" s="432">
        <v>1550</v>
      </c>
      <c r="B1556" s="475">
        <v>0</v>
      </c>
      <c r="C1556" s="475">
        <v>0</v>
      </c>
      <c r="D1556" s="475">
        <v>0</v>
      </c>
      <c r="E1556" s="475">
        <v>0</v>
      </c>
    </row>
    <row r="1557" spans="1:5" x14ac:dyDescent="0.25">
      <c r="A1557" s="432">
        <v>1551</v>
      </c>
      <c r="B1557" s="475">
        <v>0</v>
      </c>
      <c r="C1557" s="475">
        <v>0</v>
      </c>
      <c r="D1557" s="475">
        <v>0</v>
      </c>
      <c r="E1557" s="475">
        <v>0</v>
      </c>
    </row>
    <row r="1558" spans="1:5" x14ac:dyDescent="0.25">
      <c r="A1558" s="432">
        <v>1552</v>
      </c>
      <c r="B1558" s="475">
        <v>0</v>
      </c>
      <c r="C1558" s="475">
        <v>0</v>
      </c>
      <c r="D1558" s="475">
        <v>0</v>
      </c>
      <c r="E1558" s="475">
        <v>0</v>
      </c>
    </row>
    <row r="1559" spans="1:5" x14ac:dyDescent="0.25">
      <c r="A1559" s="432">
        <v>1553</v>
      </c>
      <c r="B1559" s="475">
        <v>0</v>
      </c>
      <c r="C1559" s="475">
        <v>0</v>
      </c>
      <c r="D1559" s="475">
        <v>0</v>
      </c>
      <c r="E1559" s="475">
        <v>0</v>
      </c>
    </row>
    <row r="1560" spans="1:5" x14ac:dyDescent="0.25">
      <c r="A1560" s="432">
        <v>1554</v>
      </c>
      <c r="B1560" s="475">
        <v>0</v>
      </c>
      <c r="C1560" s="475">
        <v>0</v>
      </c>
      <c r="D1560" s="475">
        <v>0</v>
      </c>
      <c r="E1560" s="475">
        <v>0</v>
      </c>
    </row>
    <row r="1561" spans="1:5" x14ac:dyDescent="0.25">
      <c r="A1561" s="432">
        <v>1555</v>
      </c>
      <c r="B1561" s="475">
        <v>0</v>
      </c>
      <c r="C1561" s="475">
        <v>0</v>
      </c>
      <c r="D1561" s="475">
        <v>0</v>
      </c>
      <c r="E1561" s="475">
        <v>0</v>
      </c>
    </row>
    <row r="1562" spans="1:5" x14ac:dyDescent="0.25">
      <c r="A1562" s="432">
        <v>1556</v>
      </c>
      <c r="B1562" s="475">
        <v>0</v>
      </c>
      <c r="C1562" s="475">
        <v>0</v>
      </c>
      <c r="D1562" s="475">
        <v>0</v>
      </c>
      <c r="E1562" s="475">
        <v>0</v>
      </c>
    </row>
    <row r="1563" spans="1:5" x14ac:dyDescent="0.25">
      <c r="A1563" s="432">
        <v>1557</v>
      </c>
      <c r="B1563" s="475">
        <v>0</v>
      </c>
      <c r="C1563" s="475">
        <v>0</v>
      </c>
      <c r="D1563" s="475">
        <v>0</v>
      </c>
      <c r="E1563" s="475">
        <v>0</v>
      </c>
    </row>
    <row r="1564" spans="1:5" x14ac:dyDescent="0.25">
      <c r="A1564" s="432">
        <v>1558</v>
      </c>
      <c r="B1564" s="475">
        <v>0</v>
      </c>
      <c r="C1564" s="475">
        <v>0</v>
      </c>
      <c r="D1564" s="475">
        <v>0</v>
      </c>
      <c r="E1564" s="475">
        <v>0</v>
      </c>
    </row>
    <row r="1565" spans="1:5" x14ac:dyDescent="0.25">
      <c r="A1565" s="432">
        <v>1559</v>
      </c>
      <c r="B1565" s="475">
        <v>0</v>
      </c>
      <c r="C1565" s="475">
        <v>0</v>
      </c>
      <c r="D1565" s="475">
        <v>0</v>
      </c>
      <c r="E1565" s="475">
        <v>0</v>
      </c>
    </row>
    <row r="1566" spans="1:5" x14ac:dyDescent="0.25">
      <c r="A1566" s="432">
        <v>1560</v>
      </c>
      <c r="B1566" s="475">
        <v>0</v>
      </c>
      <c r="C1566" s="475">
        <v>0</v>
      </c>
      <c r="D1566" s="475">
        <v>0</v>
      </c>
      <c r="E1566" s="475">
        <v>0</v>
      </c>
    </row>
    <row r="1567" spans="1:5" x14ac:dyDescent="0.25">
      <c r="A1567" s="432">
        <v>1561</v>
      </c>
      <c r="B1567" s="475">
        <v>0</v>
      </c>
      <c r="C1567" s="475">
        <v>0</v>
      </c>
      <c r="D1567" s="475">
        <v>0</v>
      </c>
      <c r="E1567" s="475">
        <v>0</v>
      </c>
    </row>
    <row r="1568" spans="1:5" x14ac:dyDescent="0.25">
      <c r="A1568" s="432">
        <v>1562</v>
      </c>
      <c r="B1568" s="475">
        <v>0</v>
      </c>
      <c r="C1568" s="475">
        <v>0</v>
      </c>
      <c r="D1568" s="475">
        <v>0</v>
      </c>
      <c r="E1568" s="475">
        <v>0</v>
      </c>
    </row>
    <row r="1569" spans="1:5" x14ac:dyDescent="0.25">
      <c r="A1569" s="432">
        <v>1563</v>
      </c>
      <c r="B1569" s="475">
        <v>0</v>
      </c>
      <c r="C1569" s="475">
        <v>0</v>
      </c>
      <c r="D1569" s="475">
        <v>0</v>
      </c>
      <c r="E1569" s="475">
        <v>0</v>
      </c>
    </row>
    <row r="1570" spans="1:5" x14ac:dyDescent="0.25">
      <c r="A1570" s="432">
        <v>1564</v>
      </c>
      <c r="B1570" s="475">
        <v>0</v>
      </c>
      <c r="C1570" s="475">
        <v>0</v>
      </c>
      <c r="D1570" s="475">
        <v>0</v>
      </c>
      <c r="E1570" s="475">
        <v>0</v>
      </c>
    </row>
    <row r="1571" spans="1:5" x14ac:dyDescent="0.25">
      <c r="A1571" s="432">
        <v>1565</v>
      </c>
      <c r="B1571" s="475">
        <v>0</v>
      </c>
      <c r="C1571" s="475">
        <v>0</v>
      </c>
      <c r="D1571" s="475">
        <v>0</v>
      </c>
      <c r="E1571" s="475">
        <v>0</v>
      </c>
    </row>
    <row r="1572" spans="1:5" x14ac:dyDescent="0.25">
      <c r="A1572" s="432">
        <v>1566</v>
      </c>
      <c r="B1572" s="475">
        <v>0</v>
      </c>
      <c r="C1572" s="475">
        <v>0</v>
      </c>
      <c r="D1572" s="475">
        <v>0</v>
      </c>
      <c r="E1572" s="475">
        <v>0</v>
      </c>
    </row>
    <row r="1573" spans="1:5" x14ac:dyDescent="0.25">
      <c r="A1573" s="432">
        <v>1567</v>
      </c>
      <c r="B1573" s="475">
        <v>0</v>
      </c>
      <c r="C1573" s="475">
        <v>0</v>
      </c>
      <c r="D1573" s="475">
        <v>0</v>
      </c>
      <c r="E1573" s="475">
        <v>0</v>
      </c>
    </row>
    <row r="1574" spans="1:5" x14ac:dyDescent="0.25">
      <c r="A1574" s="432">
        <v>1568</v>
      </c>
      <c r="B1574" s="475">
        <v>0</v>
      </c>
      <c r="C1574" s="475">
        <v>0</v>
      </c>
      <c r="D1574" s="475">
        <v>0</v>
      </c>
      <c r="E1574" s="475">
        <v>0</v>
      </c>
    </row>
    <row r="1575" spans="1:5" x14ac:dyDescent="0.25">
      <c r="A1575" s="432">
        <v>1569</v>
      </c>
      <c r="B1575" s="475">
        <v>0</v>
      </c>
      <c r="C1575" s="475">
        <v>0</v>
      </c>
      <c r="D1575" s="475">
        <v>0</v>
      </c>
      <c r="E1575" s="475">
        <v>0</v>
      </c>
    </row>
    <row r="1576" spans="1:5" x14ac:dyDescent="0.25">
      <c r="A1576" s="432">
        <v>1570</v>
      </c>
      <c r="B1576" s="475">
        <v>0</v>
      </c>
      <c r="C1576" s="475">
        <v>0</v>
      </c>
      <c r="D1576" s="475">
        <v>0</v>
      </c>
      <c r="E1576" s="475">
        <v>0</v>
      </c>
    </row>
    <row r="1577" spans="1:5" x14ac:dyDescent="0.25">
      <c r="A1577" s="432">
        <v>1571</v>
      </c>
      <c r="B1577" s="475">
        <v>0</v>
      </c>
      <c r="C1577" s="475">
        <v>0</v>
      </c>
      <c r="D1577" s="475">
        <v>0</v>
      </c>
      <c r="E1577" s="475">
        <v>0</v>
      </c>
    </row>
    <row r="1578" spans="1:5" x14ac:dyDescent="0.25">
      <c r="A1578" s="432">
        <v>1572</v>
      </c>
      <c r="B1578" s="475">
        <v>0</v>
      </c>
      <c r="C1578" s="475">
        <v>0</v>
      </c>
      <c r="D1578" s="475">
        <v>0</v>
      </c>
      <c r="E1578" s="475">
        <v>0</v>
      </c>
    </row>
    <row r="1579" spans="1:5" x14ac:dyDescent="0.25">
      <c r="A1579" s="432">
        <v>1573</v>
      </c>
      <c r="B1579" s="475">
        <v>0</v>
      </c>
      <c r="C1579" s="475">
        <v>0</v>
      </c>
      <c r="D1579" s="475">
        <v>0</v>
      </c>
      <c r="E1579" s="475">
        <v>0</v>
      </c>
    </row>
    <row r="1580" spans="1:5" x14ac:dyDescent="0.25">
      <c r="A1580" s="432">
        <v>1574</v>
      </c>
      <c r="B1580" s="475">
        <v>0</v>
      </c>
      <c r="C1580" s="475">
        <v>0</v>
      </c>
      <c r="D1580" s="475">
        <v>0</v>
      </c>
      <c r="E1580" s="475">
        <v>0</v>
      </c>
    </row>
    <row r="1581" spans="1:5" x14ac:dyDescent="0.25">
      <c r="A1581" s="432">
        <v>1575</v>
      </c>
      <c r="B1581" s="475">
        <v>0</v>
      </c>
      <c r="C1581" s="475">
        <v>0</v>
      </c>
      <c r="D1581" s="475">
        <v>0</v>
      </c>
      <c r="E1581" s="475">
        <v>0</v>
      </c>
    </row>
    <row r="1582" spans="1:5" x14ac:dyDescent="0.25">
      <c r="A1582" s="432">
        <v>1576</v>
      </c>
      <c r="B1582" s="475">
        <v>0</v>
      </c>
      <c r="C1582" s="475">
        <v>0</v>
      </c>
      <c r="D1582" s="475">
        <v>0</v>
      </c>
      <c r="E1582" s="475">
        <v>0</v>
      </c>
    </row>
    <row r="1583" spans="1:5" x14ac:dyDescent="0.25">
      <c r="A1583" s="432">
        <v>1577</v>
      </c>
      <c r="B1583" s="475">
        <v>0</v>
      </c>
      <c r="C1583" s="475">
        <v>0</v>
      </c>
      <c r="D1583" s="475">
        <v>0</v>
      </c>
      <c r="E1583" s="475">
        <v>0</v>
      </c>
    </row>
    <row r="1584" spans="1:5" x14ac:dyDescent="0.25">
      <c r="A1584" s="432">
        <v>1578</v>
      </c>
      <c r="B1584" s="475">
        <v>0</v>
      </c>
      <c r="C1584" s="475">
        <v>0</v>
      </c>
      <c r="D1584" s="475">
        <v>0</v>
      </c>
      <c r="E1584" s="475">
        <v>0</v>
      </c>
    </row>
    <row r="1585" spans="1:5" x14ac:dyDescent="0.25">
      <c r="A1585" s="432">
        <v>1579</v>
      </c>
      <c r="B1585" s="475">
        <v>0</v>
      </c>
      <c r="C1585" s="475">
        <v>0</v>
      </c>
      <c r="D1585" s="475">
        <v>0</v>
      </c>
      <c r="E1585" s="475">
        <v>0</v>
      </c>
    </row>
    <row r="1586" spans="1:5" x14ac:dyDescent="0.25">
      <c r="A1586" s="432">
        <v>1580</v>
      </c>
      <c r="B1586" s="475">
        <v>0</v>
      </c>
      <c r="C1586" s="475">
        <v>0</v>
      </c>
      <c r="D1586" s="475">
        <v>0</v>
      </c>
      <c r="E1586" s="475">
        <v>0</v>
      </c>
    </row>
    <row r="1587" spans="1:5" x14ac:dyDescent="0.25">
      <c r="A1587" s="432">
        <v>1581</v>
      </c>
      <c r="B1587" s="475">
        <v>0</v>
      </c>
      <c r="C1587" s="475">
        <v>0</v>
      </c>
      <c r="D1587" s="475">
        <v>0</v>
      </c>
      <c r="E1587" s="475">
        <v>0</v>
      </c>
    </row>
    <row r="1588" spans="1:5" x14ac:dyDescent="0.25">
      <c r="A1588" s="432">
        <v>1582</v>
      </c>
      <c r="B1588" s="475">
        <v>0</v>
      </c>
      <c r="C1588" s="475">
        <v>0</v>
      </c>
      <c r="D1588" s="475">
        <v>0</v>
      </c>
      <c r="E1588" s="475">
        <v>0</v>
      </c>
    </row>
    <row r="1589" spans="1:5" x14ac:dyDescent="0.25">
      <c r="A1589" s="432">
        <v>1583</v>
      </c>
      <c r="B1589" s="475">
        <v>0</v>
      </c>
      <c r="C1589" s="475">
        <v>0</v>
      </c>
      <c r="D1589" s="475">
        <v>0</v>
      </c>
      <c r="E1589" s="475">
        <v>0</v>
      </c>
    </row>
    <row r="1590" spans="1:5" x14ac:dyDescent="0.25">
      <c r="A1590" s="432">
        <v>1584</v>
      </c>
      <c r="B1590" s="475">
        <v>0</v>
      </c>
      <c r="C1590" s="475">
        <v>0</v>
      </c>
      <c r="D1590" s="475">
        <v>0</v>
      </c>
      <c r="E1590" s="475">
        <v>0</v>
      </c>
    </row>
    <row r="1591" spans="1:5" x14ac:dyDescent="0.25">
      <c r="A1591" s="432">
        <v>1585</v>
      </c>
      <c r="B1591" s="475">
        <v>0</v>
      </c>
      <c r="C1591" s="475">
        <v>0</v>
      </c>
      <c r="D1591" s="475">
        <v>0</v>
      </c>
      <c r="E1591" s="475">
        <v>0</v>
      </c>
    </row>
    <row r="1592" spans="1:5" x14ac:dyDescent="0.25">
      <c r="A1592" s="432">
        <v>1586</v>
      </c>
      <c r="B1592" s="475">
        <v>0</v>
      </c>
      <c r="C1592" s="475">
        <v>0</v>
      </c>
      <c r="D1592" s="475">
        <v>0</v>
      </c>
      <c r="E1592" s="475">
        <v>0</v>
      </c>
    </row>
    <row r="1593" spans="1:5" x14ac:dyDescent="0.25">
      <c r="A1593" s="432">
        <v>1587</v>
      </c>
      <c r="B1593" s="475">
        <v>0</v>
      </c>
      <c r="C1593" s="475">
        <v>0</v>
      </c>
      <c r="D1593" s="475">
        <v>0</v>
      </c>
      <c r="E1593" s="475">
        <v>0</v>
      </c>
    </row>
    <row r="1594" spans="1:5" x14ac:dyDescent="0.25">
      <c r="A1594" s="432">
        <v>1588</v>
      </c>
      <c r="B1594" s="475">
        <v>0</v>
      </c>
      <c r="C1594" s="475">
        <v>0</v>
      </c>
      <c r="D1594" s="475">
        <v>0</v>
      </c>
      <c r="E1594" s="475">
        <v>0</v>
      </c>
    </row>
    <row r="1595" spans="1:5" x14ac:dyDescent="0.25">
      <c r="A1595" s="432">
        <v>1589</v>
      </c>
      <c r="B1595" s="475">
        <v>0</v>
      </c>
      <c r="C1595" s="475">
        <v>0</v>
      </c>
      <c r="D1595" s="475">
        <v>0</v>
      </c>
      <c r="E1595" s="475">
        <v>0</v>
      </c>
    </row>
    <row r="1596" spans="1:5" x14ac:dyDescent="0.25">
      <c r="A1596" s="432">
        <v>1590</v>
      </c>
      <c r="B1596" s="475">
        <v>0</v>
      </c>
      <c r="C1596" s="475">
        <v>0</v>
      </c>
      <c r="D1596" s="475">
        <v>0</v>
      </c>
      <c r="E1596" s="475">
        <v>0</v>
      </c>
    </row>
    <row r="1597" spans="1:5" x14ac:dyDescent="0.25">
      <c r="A1597" s="432">
        <v>1591</v>
      </c>
      <c r="B1597" s="475">
        <v>0</v>
      </c>
      <c r="C1597" s="475">
        <v>0</v>
      </c>
      <c r="D1597" s="475">
        <v>0</v>
      </c>
      <c r="E1597" s="475">
        <v>0</v>
      </c>
    </row>
    <row r="1598" spans="1:5" x14ac:dyDescent="0.25">
      <c r="A1598" s="432">
        <v>1592</v>
      </c>
      <c r="B1598" s="475">
        <v>0</v>
      </c>
      <c r="C1598" s="475">
        <v>0</v>
      </c>
      <c r="D1598" s="475">
        <v>0</v>
      </c>
      <c r="E1598" s="475">
        <v>0</v>
      </c>
    </row>
    <row r="1599" spans="1:5" x14ac:dyDescent="0.25">
      <c r="A1599" s="432">
        <v>1593</v>
      </c>
      <c r="B1599" s="475">
        <v>0</v>
      </c>
      <c r="C1599" s="475">
        <v>0</v>
      </c>
      <c r="D1599" s="475">
        <v>0</v>
      </c>
      <c r="E1599" s="475">
        <v>0</v>
      </c>
    </row>
    <row r="1600" spans="1:5" x14ac:dyDescent="0.25">
      <c r="A1600" s="432">
        <v>1594</v>
      </c>
      <c r="B1600" s="475">
        <v>0</v>
      </c>
      <c r="C1600" s="475">
        <v>0</v>
      </c>
      <c r="D1600" s="475">
        <v>0</v>
      </c>
      <c r="E1600" s="475">
        <v>0</v>
      </c>
    </row>
    <row r="1601" spans="1:5" x14ac:dyDescent="0.25">
      <c r="A1601" s="432">
        <v>1595</v>
      </c>
      <c r="B1601" s="475">
        <v>0</v>
      </c>
      <c r="C1601" s="475">
        <v>0</v>
      </c>
      <c r="D1601" s="475">
        <v>0</v>
      </c>
      <c r="E1601" s="475">
        <v>0</v>
      </c>
    </row>
    <row r="1602" spans="1:5" x14ac:dyDescent="0.25">
      <c r="A1602" s="432">
        <v>1596</v>
      </c>
      <c r="B1602" s="475">
        <v>0</v>
      </c>
      <c r="C1602" s="475">
        <v>0</v>
      </c>
      <c r="D1602" s="475">
        <v>0</v>
      </c>
      <c r="E1602" s="475">
        <v>0</v>
      </c>
    </row>
    <row r="1603" spans="1:5" x14ac:dyDescent="0.25">
      <c r="A1603" s="432">
        <v>1597</v>
      </c>
      <c r="B1603" s="475">
        <v>0</v>
      </c>
      <c r="C1603" s="475">
        <v>0</v>
      </c>
      <c r="D1603" s="475">
        <v>0</v>
      </c>
      <c r="E1603" s="475">
        <v>0</v>
      </c>
    </row>
    <row r="1604" spans="1:5" x14ac:dyDescent="0.25">
      <c r="A1604" s="432">
        <v>1598</v>
      </c>
      <c r="B1604" s="475">
        <v>0</v>
      </c>
      <c r="C1604" s="475">
        <v>0</v>
      </c>
      <c r="D1604" s="475">
        <v>0</v>
      </c>
      <c r="E1604" s="475">
        <v>0</v>
      </c>
    </row>
    <row r="1605" spans="1:5" x14ac:dyDescent="0.25">
      <c r="A1605" s="432">
        <v>1599</v>
      </c>
      <c r="B1605" s="475">
        <v>0</v>
      </c>
      <c r="C1605" s="475">
        <v>0</v>
      </c>
      <c r="D1605" s="475">
        <v>0</v>
      </c>
      <c r="E1605" s="475">
        <v>0</v>
      </c>
    </row>
    <row r="1606" spans="1:5" x14ac:dyDescent="0.25">
      <c r="A1606" s="432">
        <v>1600</v>
      </c>
      <c r="B1606" s="475">
        <v>0</v>
      </c>
      <c r="C1606" s="475">
        <v>0</v>
      </c>
      <c r="D1606" s="475">
        <v>0</v>
      </c>
      <c r="E1606" s="475">
        <v>0</v>
      </c>
    </row>
    <row r="1607" spans="1:5" x14ac:dyDescent="0.25">
      <c r="A1607" s="432">
        <v>1601</v>
      </c>
      <c r="B1607" s="475">
        <v>0</v>
      </c>
      <c r="C1607" s="475">
        <v>0</v>
      </c>
      <c r="D1607" s="475">
        <v>0</v>
      </c>
      <c r="E1607" s="475">
        <v>0</v>
      </c>
    </row>
    <row r="1608" spans="1:5" x14ac:dyDescent="0.25">
      <c r="A1608" s="432">
        <v>1602</v>
      </c>
      <c r="B1608" s="475">
        <v>0</v>
      </c>
      <c r="C1608" s="475">
        <v>0</v>
      </c>
      <c r="D1608" s="475">
        <v>0</v>
      </c>
      <c r="E1608" s="475">
        <v>0</v>
      </c>
    </row>
    <row r="1609" spans="1:5" x14ac:dyDescent="0.25">
      <c r="A1609" s="432">
        <v>1603</v>
      </c>
      <c r="B1609" s="475">
        <v>0</v>
      </c>
      <c r="C1609" s="475">
        <v>0</v>
      </c>
      <c r="D1609" s="475">
        <v>0</v>
      </c>
      <c r="E1609" s="475">
        <v>0</v>
      </c>
    </row>
    <row r="1610" spans="1:5" x14ac:dyDescent="0.25">
      <c r="A1610" s="432">
        <v>1604</v>
      </c>
      <c r="B1610" s="475">
        <v>0</v>
      </c>
      <c r="C1610" s="475">
        <v>0</v>
      </c>
      <c r="D1610" s="475">
        <v>0</v>
      </c>
      <c r="E1610" s="475">
        <v>0</v>
      </c>
    </row>
    <row r="1611" spans="1:5" x14ac:dyDescent="0.25">
      <c r="A1611" s="432">
        <v>1605</v>
      </c>
      <c r="B1611" s="475">
        <v>0</v>
      </c>
      <c r="C1611" s="475">
        <v>0</v>
      </c>
      <c r="D1611" s="475">
        <v>0</v>
      </c>
      <c r="E1611" s="475">
        <v>0</v>
      </c>
    </row>
    <row r="1612" spans="1:5" x14ac:dyDescent="0.25">
      <c r="A1612" s="432">
        <v>1606</v>
      </c>
      <c r="B1612" s="475">
        <v>0</v>
      </c>
      <c r="C1612" s="475">
        <v>0</v>
      </c>
      <c r="D1612" s="475">
        <v>0</v>
      </c>
      <c r="E1612" s="475">
        <v>0</v>
      </c>
    </row>
    <row r="1613" spans="1:5" x14ac:dyDescent="0.25">
      <c r="A1613" s="432">
        <v>1607</v>
      </c>
      <c r="B1613" s="475">
        <v>0</v>
      </c>
      <c r="C1613" s="475">
        <v>0</v>
      </c>
      <c r="D1613" s="475">
        <v>0</v>
      </c>
      <c r="E1613" s="475">
        <v>0</v>
      </c>
    </row>
    <row r="1614" spans="1:5" x14ac:dyDescent="0.25">
      <c r="A1614" s="432">
        <v>1608</v>
      </c>
      <c r="B1614" s="475">
        <v>0</v>
      </c>
      <c r="C1614" s="475">
        <v>0</v>
      </c>
      <c r="D1614" s="475">
        <v>0</v>
      </c>
      <c r="E1614" s="475">
        <v>0</v>
      </c>
    </row>
    <row r="1615" spans="1:5" x14ac:dyDescent="0.25">
      <c r="A1615" s="432">
        <v>1609</v>
      </c>
      <c r="B1615" s="475">
        <v>0</v>
      </c>
      <c r="C1615" s="475">
        <v>0</v>
      </c>
      <c r="D1615" s="475">
        <v>0</v>
      </c>
      <c r="E1615" s="475">
        <v>0</v>
      </c>
    </row>
    <row r="1616" spans="1:5" x14ac:dyDescent="0.25">
      <c r="A1616" s="432">
        <v>1610</v>
      </c>
      <c r="B1616" s="475">
        <v>0</v>
      </c>
      <c r="C1616" s="475">
        <v>0</v>
      </c>
      <c r="D1616" s="475">
        <v>0</v>
      </c>
      <c r="E1616" s="475">
        <v>0</v>
      </c>
    </row>
    <row r="1617" spans="1:5" x14ac:dyDescent="0.25">
      <c r="A1617" s="432">
        <v>1611</v>
      </c>
      <c r="B1617" s="475">
        <v>0</v>
      </c>
      <c r="C1617" s="475">
        <v>0</v>
      </c>
      <c r="D1617" s="475">
        <v>0</v>
      </c>
      <c r="E1617" s="475">
        <v>0</v>
      </c>
    </row>
    <row r="1618" spans="1:5" x14ac:dyDescent="0.25">
      <c r="A1618" s="432">
        <v>1612</v>
      </c>
      <c r="B1618" s="475">
        <v>0</v>
      </c>
      <c r="C1618" s="475">
        <v>0</v>
      </c>
      <c r="D1618" s="475">
        <v>0</v>
      </c>
      <c r="E1618" s="475">
        <v>0</v>
      </c>
    </row>
    <row r="1619" spans="1:5" x14ac:dyDescent="0.25">
      <c r="A1619" s="432">
        <v>1613</v>
      </c>
      <c r="B1619" s="475">
        <v>0</v>
      </c>
      <c r="C1619" s="475">
        <v>0</v>
      </c>
      <c r="D1619" s="475">
        <v>0</v>
      </c>
      <c r="E1619" s="475">
        <v>0</v>
      </c>
    </row>
    <row r="1620" spans="1:5" x14ac:dyDescent="0.25">
      <c r="A1620" s="432">
        <v>1614</v>
      </c>
      <c r="B1620" s="475">
        <v>0</v>
      </c>
      <c r="C1620" s="475">
        <v>0</v>
      </c>
      <c r="D1620" s="475">
        <v>0</v>
      </c>
      <c r="E1620" s="475">
        <v>0</v>
      </c>
    </row>
    <row r="1621" spans="1:5" x14ac:dyDescent="0.25">
      <c r="A1621" s="432">
        <v>1615</v>
      </c>
      <c r="B1621" s="475">
        <v>0</v>
      </c>
      <c r="C1621" s="475">
        <v>0</v>
      </c>
      <c r="D1621" s="475">
        <v>0</v>
      </c>
      <c r="E1621" s="475">
        <v>0</v>
      </c>
    </row>
    <row r="1622" spans="1:5" x14ac:dyDescent="0.25">
      <c r="A1622" s="432">
        <v>1616</v>
      </c>
      <c r="B1622" s="475">
        <v>0</v>
      </c>
      <c r="C1622" s="475">
        <v>0</v>
      </c>
      <c r="D1622" s="475">
        <v>0</v>
      </c>
      <c r="E1622" s="475">
        <v>0</v>
      </c>
    </row>
    <row r="1623" spans="1:5" x14ac:dyDescent="0.25">
      <c r="A1623" s="432">
        <v>1617</v>
      </c>
      <c r="B1623" s="475">
        <v>0</v>
      </c>
      <c r="C1623" s="475">
        <v>0</v>
      </c>
      <c r="D1623" s="475">
        <v>0</v>
      </c>
      <c r="E1623" s="475">
        <v>0</v>
      </c>
    </row>
    <row r="1624" spans="1:5" x14ac:dyDescent="0.25">
      <c r="A1624" s="432">
        <v>1618</v>
      </c>
      <c r="B1624" s="475">
        <v>0</v>
      </c>
      <c r="C1624" s="475">
        <v>0</v>
      </c>
      <c r="D1624" s="475">
        <v>0</v>
      </c>
      <c r="E1624" s="475">
        <v>0</v>
      </c>
    </row>
    <row r="1625" spans="1:5" x14ac:dyDescent="0.25">
      <c r="A1625" s="432">
        <v>1619</v>
      </c>
      <c r="B1625" s="475">
        <v>0</v>
      </c>
      <c r="C1625" s="475">
        <v>0</v>
      </c>
      <c r="D1625" s="475">
        <v>0</v>
      </c>
      <c r="E1625" s="475">
        <v>0</v>
      </c>
    </row>
    <row r="1626" spans="1:5" x14ac:dyDescent="0.25">
      <c r="A1626" s="432">
        <v>1620</v>
      </c>
      <c r="B1626" s="475">
        <v>0</v>
      </c>
      <c r="C1626" s="475">
        <v>0</v>
      </c>
      <c r="D1626" s="475">
        <v>0</v>
      </c>
      <c r="E1626" s="475">
        <v>0</v>
      </c>
    </row>
    <row r="1627" spans="1:5" x14ac:dyDescent="0.25">
      <c r="A1627" s="432">
        <v>1621</v>
      </c>
      <c r="B1627" s="475">
        <v>0</v>
      </c>
      <c r="C1627" s="475">
        <v>0</v>
      </c>
      <c r="D1627" s="475">
        <v>0</v>
      </c>
      <c r="E1627" s="475">
        <v>0</v>
      </c>
    </row>
    <row r="1628" spans="1:5" x14ac:dyDescent="0.25">
      <c r="A1628" s="432">
        <v>1622</v>
      </c>
      <c r="B1628" s="475">
        <v>0</v>
      </c>
      <c r="C1628" s="475">
        <v>0</v>
      </c>
      <c r="D1628" s="475">
        <v>0</v>
      </c>
      <c r="E1628" s="475">
        <v>0</v>
      </c>
    </row>
    <row r="1629" spans="1:5" x14ac:dyDescent="0.25">
      <c r="A1629" s="432">
        <v>1623</v>
      </c>
      <c r="B1629" s="475">
        <v>0</v>
      </c>
      <c r="C1629" s="475">
        <v>0</v>
      </c>
      <c r="D1629" s="475">
        <v>0</v>
      </c>
      <c r="E1629" s="475">
        <v>0</v>
      </c>
    </row>
    <row r="1630" spans="1:5" x14ac:dyDescent="0.25">
      <c r="A1630" s="432">
        <v>1624</v>
      </c>
      <c r="B1630" s="475">
        <v>0</v>
      </c>
      <c r="C1630" s="475">
        <v>0</v>
      </c>
      <c r="D1630" s="475">
        <v>0</v>
      </c>
      <c r="E1630" s="475">
        <v>0</v>
      </c>
    </row>
    <row r="1631" spans="1:5" x14ac:dyDescent="0.25">
      <c r="A1631" s="432">
        <v>1625</v>
      </c>
      <c r="B1631" s="475">
        <v>0</v>
      </c>
      <c r="C1631" s="475">
        <v>0</v>
      </c>
      <c r="D1631" s="475">
        <v>0</v>
      </c>
      <c r="E1631" s="475">
        <v>0</v>
      </c>
    </row>
    <row r="1632" spans="1:5" x14ac:dyDescent="0.25">
      <c r="A1632" s="432">
        <v>1626</v>
      </c>
      <c r="B1632" s="475">
        <v>0</v>
      </c>
      <c r="C1632" s="475">
        <v>0</v>
      </c>
      <c r="D1632" s="475">
        <v>0</v>
      </c>
      <c r="E1632" s="475">
        <v>0</v>
      </c>
    </row>
    <row r="1633" spans="1:5" x14ac:dyDescent="0.25">
      <c r="A1633" s="432">
        <v>1627</v>
      </c>
      <c r="B1633" s="475">
        <v>0</v>
      </c>
      <c r="C1633" s="475">
        <v>0</v>
      </c>
      <c r="D1633" s="475">
        <v>0</v>
      </c>
      <c r="E1633" s="475">
        <v>0</v>
      </c>
    </row>
    <row r="1634" spans="1:5" x14ac:dyDescent="0.25">
      <c r="A1634" s="432">
        <v>1628</v>
      </c>
      <c r="B1634" s="475">
        <v>0</v>
      </c>
      <c r="C1634" s="475">
        <v>0</v>
      </c>
      <c r="D1634" s="475">
        <v>0</v>
      </c>
      <c r="E1634" s="475">
        <v>0</v>
      </c>
    </row>
    <row r="1635" spans="1:5" x14ac:dyDescent="0.25">
      <c r="A1635" s="432">
        <v>1629</v>
      </c>
      <c r="B1635" s="475">
        <v>0</v>
      </c>
      <c r="C1635" s="475">
        <v>0</v>
      </c>
      <c r="D1635" s="475">
        <v>0</v>
      </c>
      <c r="E1635" s="475">
        <v>0</v>
      </c>
    </row>
    <row r="1636" spans="1:5" x14ac:dyDescent="0.25">
      <c r="A1636" s="432">
        <v>1630</v>
      </c>
      <c r="B1636" s="475">
        <v>0</v>
      </c>
      <c r="C1636" s="475">
        <v>0</v>
      </c>
      <c r="D1636" s="475">
        <v>0</v>
      </c>
      <c r="E1636" s="475">
        <v>0</v>
      </c>
    </row>
    <row r="1637" spans="1:5" x14ac:dyDescent="0.25">
      <c r="A1637" s="432">
        <v>1631</v>
      </c>
      <c r="B1637" s="475">
        <v>0</v>
      </c>
      <c r="C1637" s="475">
        <v>0</v>
      </c>
      <c r="D1637" s="475">
        <v>0</v>
      </c>
      <c r="E1637" s="475">
        <v>0</v>
      </c>
    </row>
    <row r="1638" spans="1:5" x14ac:dyDescent="0.25">
      <c r="A1638" s="432">
        <v>1632</v>
      </c>
      <c r="B1638" s="475">
        <v>0</v>
      </c>
      <c r="C1638" s="475">
        <v>0</v>
      </c>
      <c r="D1638" s="475">
        <v>0</v>
      </c>
      <c r="E1638" s="475">
        <v>0</v>
      </c>
    </row>
    <row r="1639" spans="1:5" x14ac:dyDescent="0.25">
      <c r="A1639" s="432">
        <v>1633</v>
      </c>
      <c r="B1639" s="475">
        <v>0</v>
      </c>
      <c r="C1639" s="475">
        <v>0</v>
      </c>
      <c r="D1639" s="475">
        <v>0</v>
      </c>
      <c r="E1639" s="475">
        <v>0</v>
      </c>
    </row>
    <row r="1640" spans="1:5" x14ac:dyDescent="0.25">
      <c r="A1640" s="432">
        <v>1634</v>
      </c>
      <c r="B1640" s="475">
        <v>0</v>
      </c>
      <c r="C1640" s="475">
        <v>0</v>
      </c>
      <c r="D1640" s="475">
        <v>0</v>
      </c>
      <c r="E1640" s="475">
        <v>0</v>
      </c>
    </row>
    <row r="1641" spans="1:5" x14ac:dyDescent="0.25">
      <c r="A1641" s="432">
        <v>1635</v>
      </c>
      <c r="B1641" s="475">
        <v>0</v>
      </c>
      <c r="C1641" s="475">
        <v>0</v>
      </c>
      <c r="D1641" s="475">
        <v>0</v>
      </c>
      <c r="E1641" s="475">
        <v>0</v>
      </c>
    </row>
    <row r="1642" spans="1:5" x14ac:dyDescent="0.25">
      <c r="A1642" s="432">
        <v>1636</v>
      </c>
      <c r="B1642" s="475">
        <v>0</v>
      </c>
      <c r="C1642" s="475">
        <v>0</v>
      </c>
      <c r="D1642" s="475">
        <v>0</v>
      </c>
      <c r="E1642" s="475">
        <v>0</v>
      </c>
    </row>
    <row r="1643" spans="1:5" x14ac:dyDescent="0.25">
      <c r="A1643" s="432">
        <v>1637</v>
      </c>
      <c r="B1643" s="475">
        <v>0</v>
      </c>
      <c r="C1643" s="475">
        <v>0</v>
      </c>
      <c r="D1643" s="475">
        <v>0</v>
      </c>
      <c r="E1643" s="475">
        <v>0</v>
      </c>
    </row>
    <row r="1644" spans="1:5" x14ac:dyDescent="0.25">
      <c r="A1644" s="432">
        <v>1638</v>
      </c>
      <c r="B1644" s="475">
        <v>0</v>
      </c>
      <c r="C1644" s="475">
        <v>0</v>
      </c>
      <c r="D1644" s="475">
        <v>0</v>
      </c>
      <c r="E1644" s="475">
        <v>0</v>
      </c>
    </row>
    <row r="1645" spans="1:5" x14ac:dyDescent="0.25">
      <c r="A1645" s="432">
        <v>1639</v>
      </c>
      <c r="B1645" s="475">
        <v>0</v>
      </c>
      <c r="C1645" s="475">
        <v>0</v>
      </c>
      <c r="D1645" s="475">
        <v>0</v>
      </c>
      <c r="E1645" s="475">
        <v>0</v>
      </c>
    </row>
    <row r="1646" spans="1:5" x14ac:dyDescent="0.25">
      <c r="A1646" s="432">
        <v>1640</v>
      </c>
      <c r="B1646" s="475">
        <v>0</v>
      </c>
      <c r="C1646" s="475">
        <v>0</v>
      </c>
      <c r="D1646" s="475">
        <v>0</v>
      </c>
      <c r="E1646" s="475">
        <v>0</v>
      </c>
    </row>
    <row r="1647" spans="1:5" x14ac:dyDescent="0.25">
      <c r="A1647" s="432">
        <v>1641</v>
      </c>
      <c r="B1647" s="475">
        <v>0</v>
      </c>
      <c r="C1647" s="475">
        <v>0</v>
      </c>
      <c r="D1647" s="475">
        <v>0</v>
      </c>
      <c r="E1647" s="475">
        <v>0</v>
      </c>
    </row>
    <row r="1648" spans="1:5" x14ac:dyDescent="0.25">
      <c r="A1648" s="432">
        <v>1642</v>
      </c>
      <c r="B1648" s="475">
        <v>0</v>
      </c>
      <c r="C1648" s="475">
        <v>0</v>
      </c>
      <c r="D1648" s="475">
        <v>0</v>
      </c>
      <c r="E1648" s="475">
        <v>0</v>
      </c>
    </row>
    <row r="1649" spans="1:5" x14ac:dyDescent="0.25">
      <c r="A1649" s="432">
        <v>1643</v>
      </c>
      <c r="B1649" s="475">
        <v>0</v>
      </c>
      <c r="C1649" s="475">
        <v>0</v>
      </c>
      <c r="D1649" s="475">
        <v>0</v>
      </c>
      <c r="E1649" s="475">
        <v>0</v>
      </c>
    </row>
    <row r="1650" spans="1:5" x14ac:dyDescent="0.25">
      <c r="A1650" s="432">
        <v>1644</v>
      </c>
      <c r="B1650" s="475">
        <v>0</v>
      </c>
      <c r="C1650" s="475">
        <v>0</v>
      </c>
      <c r="D1650" s="475">
        <v>0</v>
      </c>
      <c r="E1650" s="475">
        <v>0</v>
      </c>
    </row>
    <row r="1651" spans="1:5" x14ac:dyDescent="0.25">
      <c r="A1651" s="432">
        <v>1645</v>
      </c>
      <c r="B1651" s="475">
        <v>0</v>
      </c>
      <c r="C1651" s="475">
        <v>0</v>
      </c>
      <c r="D1651" s="475">
        <v>0</v>
      </c>
      <c r="E1651" s="475">
        <v>0</v>
      </c>
    </row>
    <row r="1652" spans="1:5" x14ac:dyDescent="0.25">
      <c r="A1652" s="432">
        <v>1646</v>
      </c>
      <c r="B1652" s="475">
        <v>0</v>
      </c>
      <c r="C1652" s="475">
        <v>0</v>
      </c>
      <c r="D1652" s="475">
        <v>0</v>
      </c>
      <c r="E1652" s="475">
        <v>0</v>
      </c>
    </row>
    <row r="1653" spans="1:5" x14ac:dyDescent="0.25">
      <c r="A1653" s="432">
        <v>1647</v>
      </c>
      <c r="B1653" s="475">
        <v>0</v>
      </c>
      <c r="C1653" s="475">
        <v>0</v>
      </c>
      <c r="D1653" s="475">
        <v>0</v>
      </c>
      <c r="E1653" s="475">
        <v>0</v>
      </c>
    </row>
    <row r="1654" spans="1:5" x14ac:dyDescent="0.25">
      <c r="A1654" s="432">
        <v>1648</v>
      </c>
      <c r="B1654" s="475">
        <v>0</v>
      </c>
      <c r="C1654" s="475">
        <v>0</v>
      </c>
      <c r="D1654" s="475">
        <v>0</v>
      </c>
      <c r="E1654" s="475">
        <v>0</v>
      </c>
    </row>
    <row r="1655" spans="1:5" x14ac:dyDescent="0.25">
      <c r="A1655" s="432">
        <v>1649</v>
      </c>
      <c r="B1655" s="475">
        <v>0</v>
      </c>
      <c r="C1655" s="475">
        <v>0</v>
      </c>
      <c r="D1655" s="475">
        <v>0</v>
      </c>
      <c r="E1655" s="475">
        <v>0</v>
      </c>
    </row>
    <row r="1656" spans="1:5" x14ac:dyDescent="0.25">
      <c r="A1656" s="432">
        <v>1650</v>
      </c>
      <c r="B1656" s="475">
        <v>0</v>
      </c>
      <c r="C1656" s="475">
        <v>0</v>
      </c>
      <c r="D1656" s="475">
        <v>0</v>
      </c>
      <c r="E1656" s="475">
        <v>0</v>
      </c>
    </row>
    <row r="1657" spans="1:5" x14ac:dyDescent="0.25">
      <c r="A1657" s="432">
        <v>1651</v>
      </c>
      <c r="B1657" s="475">
        <v>0</v>
      </c>
      <c r="C1657" s="475">
        <v>0</v>
      </c>
      <c r="D1657" s="475">
        <v>0</v>
      </c>
      <c r="E1657" s="475">
        <v>0</v>
      </c>
    </row>
    <row r="1658" spans="1:5" x14ac:dyDescent="0.25">
      <c r="A1658" s="432">
        <v>1652</v>
      </c>
      <c r="B1658" s="475">
        <v>0</v>
      </c>
      <c r="C1658" s="475">
        <v>0</v>
      </c>
      <c r="D1658" s="475">
        <v>0</v>
      </c>
      <c r="E1658" s="475">
        <v>0</v>
      </c>
    </row>
    <row r="1659" spans="1:5" x14ac:dyDescent="0.25">
      <c r="A1659" s="432">
        <v>1653</v>
      </c>
      <c r="B1659" s="475">
        <v>0</v>
      </c>
      <c r="C1659" s="475">
        <v>0</v>
      </c>
      <c r="D1659" s="475">
        <v>0</v>
      </c>
      <c r="E1659" s="475">
        <v>0</v>
      </c>
    </row>
    <row r="1660" spans="1:5" x14ac:dyDescent="0.25">
      <c r="A1660" s="432">
        <v>1654</v>
      </c>
      <c r="B1660" s="475">
        <v>0</v>
      </c>
      <c r="C1660" s="475">
        <v>0</v>
      </c>
      <c r="D1660" s="475">
        <v>0</v>
      </c>
      <c r="E1660" s="475">
        <v>0</v>
      </c>
    </row>
    <row r="1661" spans="1:5" x14ac:dyDescent="0.25">
      <c r="A1661" s="432">
        <v>1655</v>
      </c>
      <c r="B1661" s="475">
        <v>0</v>
      </c>
      <c r="C1661" s="475">
        <v>0</v>
      </c>
      <c r="D1661" s="475">
        <v>0</v>
      </c>
      <c r="E1661" s="475">
        <v>0</v>
      </c>
    </row>
    <row r="1662" spans="1:5" x14ac:dyDescent="0.25">
      <c r="A1662" s="432">
        <v>1656</v>
      </c>
      <c r="B1662" s="475">
        <v>0</v>
      </c>
      <c r="C1662" s="475">
        <v>0</v>
      </c>
      <c r="D1662" s="475">
        <v>0</v>
      </c>
      <c r="E1662" s="475">
        <v>0</v>
      </c>
    </row>
    <row r="1663" spans="1:5" x14ac:dyDescent="0.25">
      <c r="A1663" s="432">
        <v>1657</v>
      </c>
      <c r="B1663" s="475">
        <v>0</v>
      </c>
      <c r="C1663" s="475">
        <v>0</v>
      </c>
      <c r="D1663" s="475">
        <v>0</v>
      </c>
      <c r="E1663" s="475">
        <v>0</v>
      </c>
    </row>
    <row r="1664" spans="1:5" x14ac:dyDescent="0.25">
      <c r="A1664" s="432">
        <v>1658</v>
      </c>
      <c r="B1664" s="475">
        <v>0</v>
      </c>
      <c r="C1664" s="475">
        <v>0</v>
      </c>
      <c r="D1664" s="475">
        <v>0</v>
      </c>
      <c r="E1664" s="475">
        <v>0</v>
      </c>
    </row>
    <row r="1665" spans="1:5" x14ac:dyDescent="0.25">
      <c r="A1665" s="432">
        <v>1659</v>
      </c>
      <c r="B1665" s="475">
        <v>0</v>
      </c>
      <c r="C1665" s="475">
        <v>0</v>
      </c>
      <c r="D1665" s="475">
        <v>0</v>
      </c>
      <c r="E1665" s="475">
        <v>0</v>
      </c>
    </row>
    <row r="1666" spans="1:5" x14ac:dyDescent="0.25">
      <c r="A1666" s="432">
        <v>1660</v>
      </c>
      <c r="B1666" s="475">
        <v>0</v>
      </c>
      <c r="C1666" s="475">
        <v>0</v>
      </c>
      <c r="D1666" s="475">
        <v>0</v>
      </c>
      <c r="E1666" s="475">
        <v>0</v>
      </c>
    </row>
    <row r="1667" spans="1:5" x14ac:dyDescent="0.25">
      <c r="A1667" s="432">
        <v>1661</v>
      </c>
      <c r="B1667" s="475">
        <v>0</v>
      </c>
      <c r="C1667" s="475">
        <v>0</v>
      </c>
      <c r="D1667" s="475">
        <v>0</v>
      </c>
      <c r="E1667" s="475">
        <v>0</v>
      </c>
    </row>
    <row r="1668" spans="1:5" x14ac:dyDescent="0.25">
      <c r="A1668" s="432">
        <v>1662</v>
      </c>
      <c r="B1668" s="475">
        <v>0</v>
      </c>
      <c r="C1668" s="475">
        <v>0</v>
      </c>
      <c r="D1668" s="475">
        <v>0</v>
      </c>
      <c r="E1668" s="475">
        <v>0</v>
      </c>
    </row>
    <row r="1669" spans="1:5" x14ac:dyDescent="0.25">
      <c r="A1669" s="432">
        <v>1663</v>
      </c>
      <c r="B1669" s="475">
        <v>0</v>
      </c>
      <c r="C1669" s="475">
        <v>0</v>
      </c>
      <c r="D1669" s="475">
        <v>0</v>
      </c>
      <c r="E1669" s="475">
        <v>0</v>
      </c>
    </row>
    <row r="1670" spans="1:5" x14ac:dyDescent="0.25">
      <c r="A1670" s="432">
        <v>1664</v>
      </c>
      <c r="B1670" s="475">
        <v>0</v>
      </c>
      <c r="C1670" s="475">
        <v>0</v>
      </c>
      <c r="D1670" s="475">
        <v>0</v>
      </c>
      <c r="E1670" s="475">
        <v>0</v>
      </c>
    </row>
    <row r="1671" spans="1:5" x14ac:dyDescent="0.25">
      <c r="A1671" s="432">
        <v>1665</v>
      </c>
      <c r="B1671" s="475">
        <v>0</v>
      </c>
      <c r="C1671" s="475">
        <v>0</v>
      </c>
      <c r="D1671" s="475">
        <v>0</v>
      </c>
      <c r="E1671" s="475">
        <v>0</v>
      </c>
    </row>
    <row r="1672" spans="1:5" x14ac:dyDescent="0.25">
      <c r="A1672" s="432">
        <v>1666</v>
      </c>
      <c r="B1672" s="475">
        <v>0</v>
      </c>
      <c r="C1672" s="475">
        <v>0</v>
      </c>
      <c r="D1672" s="475">
        <v>0</v>
      </c>
      <c r="E1672" s="475">
        <v>0</v>
      </c>
    </row>
    <row r="1673" spans="1:5" x14ac:dyDescent="0.25">
      <c r="A1673" s="432">
        <v>1667</v>
      </c>
      <c r="B1673" s="475">
        <v>0</v>
      </c>
      <c r="C1673" s="475">
        <v>0</v>
      </c>
      <c r="D1673" s="475">
        <v>0</v>
      </c>
      <c r="E1673" s="475">
        <v>0</v>
      </c>
    </row>
    <row r="1674" spans="1:5" x14ac:dyDescent="0.25">
      <c r="A1674" s="432">
        <v>1668</v>
      </c>
      <c r="B1674" s="475">
        <v>0</v>
      </c>
      <c r="C1674" s="475">
        <v>0</v>
      </c>
      <c r="D1674" s="475">
        <v>0</v>
      </c>
      <c r="E1674" s="475">
        <v>0</v>
      </c>
    </row>
    <row r="1675" spans="1:5" x14ac:dyDescent="0.25">
      <c r="A1675" s="432">
        <v>1669</v>
      </c>
      <c r="B1675" s="475">
        <v>0</v>
      </c>
      <c r="C1675" s="475">
        <v>0</v>
      </c>
      <c r="D1675" s="475">
        <v>0</v>
      </c>
      <c r="E1675" s="475">
        <v>0</v>
      </c>
    </row>
    <row r="1676" spans="1:5" x14ac:dyDescent="0.25">
      <c r="A1676" s="432">
        <v>1670</v>
      </c>
      <c r="B1676" s="475">
        <v>0</v>
      </c>
      <c r="C1676" s="475">
        <v>0</v>
      </c>
      <c r="D1676" s="475">
        <v>0</v>
      </c>
      <c r="E1676" s="475">
        <v>0</v>
      </c>
    </row>
    <row r="1677" spans="1:5" x14ac:dyDescent="0.25">
      <c r="A1677" s="432">
        <v>1671</v>
      </c>
      <c r="B1677" s="475">
        <v>0</v>
      </c>
      <c r="C1677" s="475">
        <v>0</v>
      </c>
      <c r="D1677" s="475">
        <v>0</v>
      </c>
      <c r="E1677" s="475">
        <v>0</v>
      </c>
    </row>
    <row r="1678" spans="1:5" x14ac:dyDescent="0.25">
      <c r="A1678" s="432">
        <v>1672</v>
      </c>
      <c r="B1678" s="475">
        <v>0</v>
      </c>
      <c r="C1678" s="475">
        <v>0</v>
      </c>
      <c r="D1678" s="475">
        <v>0</v>
      </c>
      <c r="E1678" s="475">
        <v>0</v>
      </c>
    </row>
    <row r="1679" spans="1:5" x14ac:dyDescent="0.25">
      <c r="A1679" s="432">
        <v>1673</v>
      </c>
      <c r="B1679" s="475">
        <v>0</v>
      </c>
      <c r="C1679" s="475">
        <v>0</v>
      </c>
      <c r="D1679" s="475">
        <v>0</v>
      </c>
      <c r="E1679" s="475">
        <v>0</v>
      </c>
    </row>
    <row r="1680" spans="1:5" x14ac:dyDescent="0.25">
      <c r="A1680" s="432">
        <v>1674</v>
      </c>
      <c r="B1680" s="475">
        <v>0</v>
      </c>
      <c r="C1680" s="475">
        <v>0</v>
      </c>
      <c r="D1680" s="475">
        <v>0</v>
      </c>
      <c r="E1680" s="475">
        <v>0</v>
      </c>
    </row>
    <row r="1681" spans="1:5" x14ac:dyDescent="0.25">
      <c r="A1681" s="432">
        <v>1675</v>
      </c>
      <c r="B1681" s="475">
        <v>0</v>
      </c>
      <c r="C1681" s="475">
        <v>0</v>
      </c>
      <c r="D1681" s="475">
        <v>0</v>
      </c>
      <c r="E1681" s="475">
        <v>0</v>
      </c>
    </row>
    <row r="1682" spans="1:5" x14ac:dyDescent="0.25">
      <c r="A1682" s="432">
        <v>1676</v>
      </c>
      <c r="B1682" s="475">
        <v>0</v>
      </c>
      <c r="C1682" s="475">
        <v>0</v>
      </c>
      <c r="D1682" s="475">
        <v>0</v>
      </c>
      <c r="E1682" s="475">
        <v>0</v>
      </c>
    </row>
    <row r="1683" spans="1:5" x14ac:dyDescent="0.25">
      <c r="A1683" s="432">
        <v>1677</v>
      </c>
      <c r="B1683" s="475">
        <v>0</v>
      </c>
      <c r="C1683" s="475">
        <v>0</v>
      </c>
      <c r="D1683" s="475">
        <v>0</v>
      </c>
      <c r="E1683" s="475">
        <v>0</v>
      </c>
    </row>
    <row r="1684" spans="1:5" x14ac:dyDescent="0.25">
      <c r="A1684" s="432">
        <v>1678</v>
      </c>
      <c r="B1684" s="475">
        <v>0</v>
      </c>
      <c r="C1684" s="475">
        <v>0</v>
      </c>
      <c r="D1684" s="475">
        <v>0</v>
      </c>
      <c r="E1684" s="475">
        <v>0</v>
      </c>
    </row>
    <row r="1685" spans="1:5" x14ac:dyDescent="0.25">
      <c r="A1685" s="432">
        <v>1679</v>
      </c>
      <c r="B1685" s="475">
        <v>0</v>
      </c>
      <c r="C1685" s="475">
        <v>0</v>
      </c>
      <c r="D1685" s="475">
        <v>0</v>
      </c>
      <c r="E1685" s="475">
        <v>0</v>
      </c>
    </row>
    <row r="1686" spans="1:5" x14ac:dyDescent="0.25">
      <c r="A1686" s="432">
        <v>1680</v>
      </c>
      <c r="B1686" s="475">
        <v>0</v>
      </c>
      <c r="C1686" s="475">
        <v>0</v>
      </c>
      <c r="D1686" s="475">
        <v>0</v>
      </c>
      <c r="E1686" s="475">
        <v>0</v>
      </c>
    </row>
    <row r="1687" spans="1:5" x14ac:dyDescent="0.25">
      <c r="A1687" s="432">
        <v>1681</v>
      </c>
      <c r="B1687" s="475">
        <v>0</v>
      </c>
      <c r="C1687" s="475">
        <v>0</v>
      </c>
      <c r="D1687" s="475">
        <v>0</v>
      </c>
      <c r="E1687" s="475">
        <v>0</v>
      </c>
    </row>
    <row r="1688" spans="1:5" x14ac:dyDescent="0.25">
      <c r="A1688" s="432">
        <v>1682</v>
      </c>
      <c r="B1688" s="475">
        <v>0</v>
      </c>
      <c r="C1688" s="475">
        <v>0</v>
      </c>
      <c r="D1688" s="475">
        <v>0</v>
      </c>
      <c r="E1688" s="475">
        <v>0</v>
      </c>
    </row>
    <row r="1689" spans="1:5" x14ac:dyDescent="0.25">
      <c r="A1689" s="432">
        <v>1683</v>
      </c>
      <c r="B1689" s="475">
        <v>0</v>
      </c>
      <c r="C1689" s="475">
        <v>0</v>
      </c>
      <c r="D1689" s="475">
        <v>0</v>
      </c>
      <c r="E1689" s="475">
        <v>0</v>
      </c>
    </row>
    <row r="1690" spans="1:5" x14ac:dyDescent="0.25">
      <c r="A1690" s="432">
        <v>1684</v>
      </c>
      <c r="B1690" s="475">
        <v>0</v>
      </c>
      <c r="C1690" s="475">
        <v>0</v>
      </c>
      <c r="D1690" s="475">
        <v>0</v>
      </c>
      <c r="E1690" s="475">
        <v>0</v>
      </c>
    </row>
    <row r="1691" spans="1:5" x14ac:dyDescent="0.25">
      <c r="A1691" s="432">
        <v>1685</v>
      </c>
      <c r="B1691" s="475">
        <v>0</v>
      </c>
      <c r="C1691" s="475">
        <v>0</v>
      </c>
      <c r="D1691" s="475">
        <v>0</v>
      </c>
      <c r="E1691" s="475">
        <v>0</v>
      </c>
    </row>
    <row r="1692" spans="1:5" x14ac:dyDescent="0.25">
      <c r="A1692" s="432">
        <v>1686</v>
      </c>
      <c r="B1692" s="475">
        <v>0</v>
      </c>
      <c r="C1692" s="475">
        <v>0</v>
      </c>
      <c r="D1692" s="475">
        <v>0</v>
      </c>
      <c r="E1692" s="475">
        <v>0</v>
      </c>
    </row>
    <row r="1693" spans="1:5" x14ac:dyDescent="0.25">
      <c r="A1693" s="432">
        <v>1687</v>
      </c>
      <c r="B1693" s="475">
        <v>0</v>
      </c>
      <c r="C1693" s="475">
        <v>0</v>
      </c>
      <c r="D1693" s="475">
        <v>0</v>
      </c>
      <c r="E1693" s="475">
        <v>0</v>
      </c>
    </row>
    <row r="1694" spans="1:5" x14ac:dyDescent="0.25">
      <c r="A1694" s="432">
        <v>1688</v>
      </c>
      <c r="B1694" s="475">
        <v>0</v>
      </c>
      <c r="C1694" s="475">
        <v>0</v>
      </c>
      <c r="D1694" s="475">
        <v>0</v>
      </c>
      <c r="E1694" s="475">
        <v>0</v>
      </c>
    </row>
    <row r="1695" spans="1:5" x14ac:dyDescent="0.25">
      <c r="A1695" s="432">
        <v>1689</v>
      </c>
      <c r="B1695" s="475">
        <v>0</v>
      </c>
      <c r="C1695" s="475">
        <v>0</v>
      </c>
      <c r="D1695" s="475">
        <v>0</v>
      </c>
      <c r="E1695" s="475">
        <v>0</v>
      </c>
    </row>
    <row r="1696" spans="1:5" x14ac:dyDescent="0.25">
      <c r="A1696" s="432">
        <v>1690</v>
      </c>
      <c r="B1696" s="475">
        <v>0</v>
      </c>
      <c r="C1696" s="475">
        <v>0</v>
      </c>
      <c r="D1696" s="475">
        <v>0</v>
      </c>
      <c r="E1696" s="475">
        <v>0</v>
      </c>
    </row>
    <row r="1697" spans="1:5" x14ac:dyDescent="0.25">
      <c r="A1697" s="432">
        <v>1691</v>
      </c>
      <c r="B1697" s="475">
        <v>0</v>
      </c>
      <c r="C1697" s="475">
        <v>0</v>
      </c>
      <c r="D1697" s="475">
        <v>0</v>
      </c>
      <c r="E1697" s="475">
        <v>0</v>
      </c>
    </row>
    <row r="1698" spans="1:5" x14ac:dyDescent="0.25">
      <c r="A1698" s="432">
        <v>1692</v>
      </c>
      <c r="B1698" s="475">
        <v>0</v>
      </c>
      <c r="C1698" s="475">
        <v>0</v>
      </c>
      <c r="D1698" s="475">
        <v>0</v>
      </c>
      <c r="E1698" s="475">
        <v>0</v>
      </c>
    </row>
    <row r="1699" spans="1:5" x14ac:dyDescent="0.25">
      <c r="A1699" s="432">
        <v>1693</v>
      </c>
      <c r="B1699" s="475">
        <v>0</v>
      </c>
      <c r="C1699" s="475">
        <v>0</v>
      </c>
      <c r="D1699" s="475">
        <v>0</v>
      </c>
      <c r="E1699" s="475">
        <v>0</v>
      </c>
    </row>
    <row r="1700" spans="1:5" x14ac:dyDescent="0.25">
      <c r="A1700" s="432">
        <v>1694</v>
      </c>
      <c r="B1700" s="475">
        <v>0</v>
      </c>
      <c r="C1700" s="475">
        <v>0</v>
      </c>
      <c r="D1700" s="475">
        <v>0</v>
      </c>
      <c r="E1700" s="475">
        <v>0</v>
      </c>
    </row>
    <row r="1701" spans="1:5" x14ac:dyDescent="0.25">
      <c r="A1701" s="432">
        <v>1695</v>
      </c>
      <c r="B1701" s="475">
        <v>0</v>
      </c>
      <c r="C1701" s="475">
        <v>0</v>
      </c>
      <c r="D1701" s="475">
        <v>0</v>
      </c>
      <c r="E1701" s="475">
        <v>0</v>
      </c>
    </row>
    <row r="1702" spans="1:5" x14ac:dyDescent="0.25">
      <c r="A1702" s="432">
        <v>1696</v>
      </c>
      <c r="B1702" s="475">
        <v>0</v>
      </c>
      <c r="C1702" s="475">
        <v>0</v>
      </c>
      <c r="D1702" s="475">
        <v>0</v>
      </c>
      <c r="E1702" s="475">
        <v>0</v>
      </c>
    </row>
    <row r="1703" spans="1:5" x14ac:dyDescent="0.25">
      <c r="A1703" s="432">
        <v>1697</v>
      </c>
      <c r="B1703" s="475">
        <v>0</v>
      </c>
      <c r="C1703" s="475">
        <v>0</v>
      </c>
      <c r="D1703" s="475">
        <v>0</v>
      </c>
      <c r="E1703" s="475">
        <v>0</v>
      </c>
    </row>
    <row r="1704" spans="1:5" x14ac:dyDescent="0.25">
      <c r="A1704" s="432">
        <v>1698</v>
      </c>
      <c r="B1704" s="475">
        <v>0</v>
      </c>
      <c r="C1704" s="475">
        <v>0</v>
      </c>
      <c r="D1704" s="475">
        <v>0</v>
      </c>
      <c r="E1704" s="475">
        <v>0</v>
      </c>
    </row>
    <row r="1705" spans="1:5" x14ac:dyDescent="0.25">
      <c r="A1705" s="432">
        <v>1699</v>
      </c>
      <c r="B1705" s="475">
        <v>0</v>
      </c>
      <c r="C1705" s="475">
        <v>0</v>
      </c>
      <c r="D1705" s="475">
        <v>0</v>
      </c>
      <c r="E1705" s="475">
        <v>0</v>
      </c>
    </row>
    <row r="1706" spans="1:5" x14ac:dyDescent="0.25">
      <c r="A1706" s="432">
        <v>1700</v>
      </c>
      <c r="B1706" s="475">
        <v>0</v>
      </c>
      <c r="C1706" s="475">
        <v>0</v>
      </c>
      <c r="D1706" s="475">
        <v>0</v>
      </c>
      <c r="E1706" s="475">
        <v>0</v>
      </c>
    </row>
    <row r="1707" spans="1:5" x14ac:dyDescent="0.25">
      <c r="A1707" s="432">
        <v>1701</v>
      </c>
      <c r="B1707" s="475">
        <v>0</v>
      </c>
      <c r="C1707" s="475">
        <v>0</v>
      </c>
      <c r="D1707" s="475">
        <v>0</v>
      </c>
      <c r="E1707" s="475">
        <v>0</v>
      </c>
    </row>
    <row r="1708" spans="1:5" x14ac:dyDescent="0.25">
      <c r="A1708" s="432">
        <v>1702</v>
      </c>
      <c r="B1708" s="475">
        <v>0</v>
      </c>
      <c r="C1708" s="475">
        <v>0</v>
      </c>
      <c r="D1708" s="475">
        <v>0</v>
      </c>
      <c r="E1708" s="475">
        <v>0</v>
      </c>
    </row>
    <row r="1709" spans="1:5" x14ac:dyDescent="0.25">
      <c r="A1709" s="432">
        <v>1703</v>
      </c>
      <c r="B1709" s="475">
        <v>0</v>
      </c>
      <c r="C1709" s="475">
        <v>0</v>
      </c>
      <c r="D1709" s="475">
        <v>0</v>
      </c>
      <c r="E1709" s="475">
        <v>0</v>
      </c>
    </row>
    <row r="1710" spans="1:5" x14ac:dyDescent="0.25">
      <c r="A1710" s="432">
        <v>1704</v>
      </c>
      <c r="B1710" s="475">
        <v>0</v>
      </c>
      <c r="C1710" s="475">
        <v>0</v>
      </c>
      <c r="D1710" s="475">
        <v>0</v>
      </c>
      <c r="E1710" s="475">
        <v>0</v>
      </c>
    </row>
    <row r="1711" spans="1:5" x14ac:dyDescent="0.25">
      <c r="A1711" s="432">
        <v>1705</v>
      </c>
      <c r="B1711" s="475">
        <v>0</v>
      </c>
      <c r="C1711" s="475">
        <v>0</v>
      </c>
      <c r="D1711" s="475">
        <v>0</v>
      </c>
      <c r="E1711" s="475">
        <v>0</v>
      </c>
    </row>
    <row r="1712" spans="1:5" x14ac:dyDescent="0.25">
      <c r="A1712" s="432">
        <v>1706</v>
      </c>
      <c r="B1712" s="475">
        <v>0</v>
      </c>
      <c r="C1712" s="475">
        <v>0</v>
      </c>
      <c r="D1712" s="475">
        <v>0</v>
      </c>
      <c r="E1712" s="475">
        <v>0</v>
      </c>
    </row>
    <row r="1713" spans="1:5" x14ac:dyDescent="0.25">
      <c r="A1713" s="432">
        <v>1707</v>
      </c>
      <c r="B1713" s="475">
        <v>0</v>
      </c>
      <c r="C1713" s="475">
        <v>0</v>
      </c>
      <c r="D1713" s="475">
        <v>0</v>
      </c>
      <c r="E1713" s="475">
        <v>0</v>
      </c>
    </row>
    <row r="1714" spans="1:5" x14ac:dyDescent="0.25">
      <c r="A1714" s="432">
        <v>1708</v>
      </c>
      <c r="B1714" s="475">
        <v>0</v>
      </c>
      <c r="C1714" s="475">
        <v>0</v>
      </c>
      <c r="D1714" s="475">
        <v>0</v>
      </c>
      <c r="E1714" s="475">
        <v>0</v>
      </c>
    </row>
    <row r="1715" spans="1:5" x14ac:dyDescent="0.25">
      <c r="A1715" s="432">
        <v>1709</v>
      </c>
      <c r="B1715" s="475">
        <v>0</v>
      </c>
      <c r="C1715" s="475">
        <v>0</v>
      </c>
      <c r="D1715" s="475">
        <v>0</v>
      </c>
      <c r="E1715" s="475">
        <v>0</v>
      </c>
    </row>
    <row r="1716" spans="1:5" x14ac:dyDescent="0.25">
      <c r="A1716" s="432">
        <v>1710</v>
      </c>
      <c r="B1716" s="475">
        <v>0</v>
      </c>
      <c r="C1716" s="475">
        <v>0</v>
      </c>
      <c r="D1716" s="475">
        <v>0</v>
      </c>
      <c r="E1716" s="475">
        <v>0</v>
      </c>
    </row>
    <row r="1717" spans="1:5" x14ac:dyDescent="0.25">
      <c r="A1717" s="432">
        <v>1711</v>
      </c>
      <c r="B1717" s="475">
        <v>0</v>
      </c>
      <c r="C1717" s="475">
        <v>0</v>
      </c>
      <c r="D1717" s="475">
        <v>0</v>
      </c>
      <c r="E1717" s="475">
        <v>0</v>
      </c>
    </row>
    <row r="1718" spans="1:5" x14ac:dyDescent="0.25">
      <c r="A1718" s="432">
        <v>1712</v>
      </c>
      <c r="B1718" s="475">
        <v>0</v>
      </c>
      <c r="C1718" s="475">
        <v>0</v>
      </c>
      <c r="D1718" s="475">
        <v>0</v>
      </c>
      <c r="E1718" s="475">
        <v>0</v>
      </c>
    </row>
    <row r="1719" spans="1:5" x14ac:dyDescent="0.25">
      <c r="A1719" s="432">
        <v>1713</v>
      </c>
      <c r="B1719" s="475">
        <v>0</v>
      </c>
      <c r="C1719" s="475">
        <v>0</v>
      </c>
      <c r="D1719" s="475">
        <v>0</v>
      </c>
      <c r="E1719" s="475">
        <v>0</v>
      </c>
    </row>
    <row r="1720" spans="1:5" x14ac:dyDescent="0.25">
      <c r="A1720" s="432">
        <v>1714</v>
      </c>
      <c r="B1720" s="475">
        <v>0</v>
      </c>
      <c r="C1720" s="475">
        <v>0</v>
      </c>
      <c r="D1720" s="475">
        <v>0</v>
      </c>
      <c r="E1720" s="475">
        <v>0</v>
      </c>
    </row>
    <row r="1721" spans="1:5" x14ac:dyDescent="0.25">
      <c r="A1721" s="432">
        <v>1715</v>
      </c>
      <c r="B1721" s="475">
        <v>0</v>
      </c>
      <c r="C1721" s="475">
        <v>0</v>
      </c>
      <c r="D1721" s="475">
        <v>0</v>
      </c>
      <c r="E1721" s="475">
        <v>0</v>
      </c>
    </row>
    <row r="1722" spans="1:5" x14ac:dyDescent="0.25">
      <c r="A1722" s="432">
        <v>1716</v>
      </c>
      <c r="B1722" s="475">
        <v>0</v>
      </c>
      <c r="C1722" s="475">
        <v>0</v>
      </c>
      <c r="D1722" s="475">
        <v>0</v>
      </c>
      <c r="E1722" s="475">
        <v>0</v>
      </c>
    </row>
    <row r="1723" spans="1:5" x14ac:dyDescent="0.25">
      <c r="A1723" s="432">
        <v>1717</v>
      </c>
      <c r="B1723" s="475">
        <v>0</v>
      </c>
      <c r="C1723" s="475">
        <v>0</v>
      </c>
      <c r="D1723" s="475">
        <v>0</v>
      </c>
      <c r="E1723" s="475">
        <v>0</v>
      </c>
    </row>
    <row r="1724" spans="1:5" x14ac:dyDescent="0.25">
      <c r="A1724" s="432">
        <v>1718</v>
      </c>
      <c r="B1724" s="475">
        <v>0</v>
      </c>
      <c r="C1724" s="475">
        <v>0</v>
      </c>
      <c r="D1724" s="475">
        <v>0</v>
      </c>
      <c r="E1724" s="475">
        <v>0</v>
      </c>
    </row>
    <row r="1725" spans="1:5" x14ac:dyDescent="0.25">
      <c r="A1725" s="432">
        <v>1719</v>
      </c>
      <c r="B1725" s="475">
        <v>0</v>
      </c>
      <c r="C1725" s="475">
        <v>0</v>
      </c>
      <c r="D1725" s="475">
        <v>0</v>
      </c>
      <c r="E1725" s="475">
        <v>0</v>
      </c>
    </row>
    <row r="1726" spans="1:5" x14ac:dyDescent="0.25">
      <c r="A1726" s="432">
        <v>1720</v>
      </c>
      <c r="B1726" s="475">
        <v>0</v>
      </c>
      <c r="C1726" s="475">
        <v>0</v>
      </c>
      <c r="D1726" s="475">
        <v>0</v>
      </c>
      <c r="E1726" s="475">
        <v>0</v>
      </c>
    </row>
    <row r="1727" spans="1:5" x14ac:dyDescent="0.25">
      <c r="A1727" s="432">
        <v>1721</v>
      </c>
      <c r="B1727" s="475">
        <v>0</v>
      </c>
      <c r="C1727" s="475">
        <v>0</v>
      </c>
      <c r="D1727" s="475">
        <v>0</v>
      </c>
      <c r="E1727" s="475">
        <v>0</v>
      </c>
    </row>
    <row r="1728" spans="1:5" x14ac:dyDescent="0.25">
      <c r="A1728" s="432">
        <v>1722</v>
      </c>
      <c r="B1728" s="475">
        <v>0</v>
      </c>
      <c r="C1728" s="475">
        <v>0</v>
      </c>
      <c r="D1728" s="475">
        <v>0</v>
      </c>
      <c r="E1728" s="475">
        <v>0</v>
      </c>
    </row>
    <row r="1729" spans="1:5" x14ac:dyDescent="0.25">
      <c r="A1729" s="432">
        <v>1723</v>
      </c>
      <c r="B1729" s="475">
        <v>0</v>
      </c>
      <c r="C1729" s="475">
        <v>0</v>
      </c>
      <c r="D1729" s="475">
        <v>0</v>
      </c>
      <c r="E1729" s="475">
        <v>0</v>
      </c>
    </row>
    <row r="1730" spans="1:5" x14ac:dyDescent="0.25">
      <c r="A1730" s="432">
        <v>1724</v>
      </c>
      <c r="B1730" s="475">
        <v>0</v>
      </c>
      <c r="C1730" s="475">
        <v>0</v>
      </c>
      <c r="D1730" s="475">
        <v>0</v>
      </c>
      <c r="E1730" s="475">
        <v>0</v>
      </c>
    </row>
    <row r="1731" spans="1:5" x14ac:dyDescent="0.25">
      <c r="A1731" s="432">
        <v>1725</v>
      </c>
      <c r="B1731" s="475">
        <v>0</v>
      </c>
      <c r="C1731" s="475">
        <v>0</v>
      </c>
      <c r="D1731" s="475">
        <v>0</v>
      </c>
      <c r="E1731" s="475">
        <v>0</v>
      </c>
    </row>
    <row r="1732" spans="1:5" x14ac:dyDescent="0.25">
      <c r="A1732" s="432">
        <v>1726</v>
      </c>
      <c r="B1732" s="475">
        <v>0</v>
      </c>
      <c r="C1732" s="475">
        <v>0</v>
      </c>
      <c r="D1732" s="475">
        <v>0</v>
      </c>
      <c r="E1732" s="475">
        <v>0</v>
      </c>
    </row>
    <row r="1733" spans="1:5" x14ac:dyDescent="0.25">
      <c r="A1733" s="432">
        <v>1727</v>
      </c>
      <c r="B1733" s="475">
        <v>0</v>
      </c>
      <c r="C1733" s="475">
        <v>0</v>
      </c>
      <c r="D1733" s="475">
        <v>0</v>
      </c>
      <c r="E1733" s="475">
        <v>0</v>
      </c>
    </row>
    <row r="1734" spans="1:5" x14ac:dyDescent="0.25">
      <c r="A1734" s="432">
        <v>1728</v>
      </c>
      <c r="B1734" s="475">
        <v>0</v>
      </c>
      <c r="C1734" s="475">
        <v>0</v>
      </c>
      <c r="D1734" s="475">
        <v>0</v>
      </c>
      <c r="E1734" s="475">
        <v>0</v>
      </c>
    </row>
    <row r="1735" spans="1:5" x14ac:dyDescent="0.25">
      <c r="A1735" s="432">
        <v>1729</v>
      </c>
      <c r="B1735" s="475">
        <v>0</v>
      </c>
      <c r="C1735" s="475">
        <v>0</v>
      </c>
      <c r="D1735" s="475">
        <v>0</v>
      </c>
      <c r="E1735" s="475">
        <v>0</v>
      </c>
    </row>
    <row r="1736" spans="1:5" x14ac:dyDescent="0.25">
      <c r="A1736" s="432">
        <v>1730</v>
      </c>
      <c r="B1736" s="475">
        <v>0</v>
      </c>
      <c r="C1736" s="475">
        <v>0</v>
      </c>
      <c r="D1736" s="475">
        <v>0</v>
      </c>
      <c r="E1736" s="475">
        <v>0</v>
      </c>
    </row>
    <row r="1737" spans="1:5" x14ac:dyDescent="0.25">
      <c r="A1737" s="432">
        <v>1731</v>
      </c>
      <c r="B1737" s="475">
        <v>0</v>
      </c>
      <c r="C1737" s="475">
        <v>0</v>
      </c>
      <c r="D1737" s="475">
        <v>0</v>
      </c>
      <c r="E1737" s="475">
        <v>0</v>
      </c>
    </row>
    <row r="1738" spans="1:5" x14ac:dyDescent="0.25">
      <c r="A1738" s="432">
        <v>1732</v>
      </c>
      <c r="B1738" s="475">
        <v>0</v>
      </c>
      <c r="C1738" s="475">
        <v>0</v>
      </c>
      <c r="D1738" s="475">
        <v>0</v>
      </c>
      <c r="E1738" s="475">
        <v>0</v>
      </c>
    </row>
    <row r="1739" spans="1:5" x14ac:dyDescent="0.25">
      <c r="A1739" s="432">
        <v>1733</v>
      </c>
      <c r="B1739" s="475">
        <v>0</v>
      </c>
      <c r="C1739" s="475">
        <v>0</v>
      </c>
      <c r="D1739" s="475">
        <v>0</v>
      </c>
      <c r="E1739" s="475">
        <v>0</v>
      </c>
    </row>
    <row r="1740" spans="1:5" x14ac:dyDescent="0.25">
      <c r="A1740" s="432">
        <v>1734</v>
      </c>
      <c r="B1740" s="475">
        <v>0</v>
      </c>
      <c r="C1740" s="475">
        <v>0</v>
      </c>
      <c r="D1740" s="475">
        <v>0</v>
      </c>
      <c r="E1740" s="475">
        <v>0</v>
      </c>
    </row>
    <row r="1741" spans="1:5" x14ac:dyDescent="0.25">
      <c r="A1741" s="432">
        <v>1735</v>
      </c>
      <c r="B1741" s="475">
        <v>0</v>
      </c>
      <c r="C1741" s="475">
        <v>0</v>
      </c>
      <c r="D1741" s="475">
        <v>0</v>
      </c>
      <c r="E1741" s="475">
        <v>0</v>
      </c>
    </row>
    <row r="1742" spans="1:5" x14ac:dyDescent="0.25">
      <c r="A1742" s="432">
        <v>1736</v>
      </c>
      <c r="B1742" s="475">
        <v>0</v>
      </c>
      <c r="C1742" s="475">
        <v>0</v>
      </c>
      <c r="D1742" s="475">
        <v>0</v>
      </c>
      <c r="E1742" s="475">
        <v>0</v>
      </c>
    </row>
    <row r="1743" spans="1:5" x14ac:dyDescent="0.25">
      <c r="A1743" s="432">
        <v>1737</v>
      </c>
      <c r="B1743" s="475">
        <v>0</v>
      </c>
      <c r="C1743" s="475">
        <v>0</v>
      </c>
      <c r="D1743" s="475">
        <v>0</v>
      </c>
      <c r="E1743" s="475">
        <v>0</v>
      </c>
    </row>
    <row r="1744" spans="1:5" x14ac:dyDescent="0.25">
      <c r="A1744" s="432">
        <v>1738</v>
      </c>
      <c r="B1744" s="475">
        <v>0</v>
      </c>
      <c r="C1744" s="475">
        <v>0</v>
      </c>
      <c r="D1744" s="475">
        <v>0</v>
      </c>
      <c r="E1744" s="475">
        <v>0</v>
      </c>
    </row>
    <row r="1745" spans="1:5" x14ac:dyDescent="0.25">
      <c r="A1745" s="432">
        <v>1739</v>
      </c>
      <c r="B1745" s="475">
        <v>0</v>
      </c>
      <c r="C1745" s="475">
        <v>0</v>
      </c>
      <c r="D1745" s="475">
        <v>0</v>
      </c>
      <c r="E1745" s="475">
        <v>0</v>
      </c>
    </row>
    <row r="1746" spans="1:5" x14ac:dyDescent="0.25">
      <c r="A1746" s="432">
        <v>1740</v>
      </c>
      <c r="B1746" s="475">
        <v>0</v>
      </c>
      <c r="C1746" s="475">
        <v>0</v>
      </c>
      <c r="D1746" s="475">
        <v>0</v>
      </c>
      <c r="E1746" s="475">
        <v>0</v>
      </c>
    </row>
    <row r="1747" spans="1:5" x14ac:dyDescent="0.25">
      <c r="A1747" s="432">
        <v>1741</v>
      </c>
      <c r="B1747" s="475">
        <v>0</v>
      </c>
      <c r="C1747" s="475">
        <v>0</v>
      </c>
      <c r="D1747" s="475">
        <v>0</v>
      </c>
      <c r="E1747" s="475">
        <v>0</v>
      </c>
    </row>
    <row r="1748" spans="1:5" x14ac:dyDescent="0.25">
      <c r="A1748" s="432">
        <v>1742</v>
      </c>
      <c r="B1748" s="475">
        <v>0</v>
      </c>
      <c r="C1748" s="475">
        <v>0</v>
      </c>
      <c r="D1748" s="475">
        <v>0</v>
      </c>
      <c r="E1748" s="475">
        <v>0</v>
      </c>
    </row>
    <row r="1749" spans="1:5" x14ac:dyDescent="0.25">
      <c r="A1749" s="432">
        <v>1743</v>
      </c>
      <c r="B1749" s="475">
        <v>0</v>
      </c>
      <c r="C1749" s="475">
        <v>0</v>
      </c>
      <c r="D1749" s="475">
        <v>0</v>
      </c>
      <c r="E1749" s="475">
        <v>0</v>
      </c>
    </row>
    <row r="1750" spans="1:5" x14ac:dyDescent="0.25">
      <c r="A1750" s="432">
        <v>1744</v>
      </c>
      <c r="B1750" s="475">
        <v>0</v>
      </c>
      <c r="C1750" s="475">
        <v>0</v>
      </c>
      <c r="D1750" s="475">
        <v>0</v>
      </c>
      <c r="E1750" s="475">
        <v>0</v>
      </c>
    </row>
    <row r="1751" spans="1:5" x14ac:dyDescent="0.25">
      <c r="A1751" s="432">
        <v>1745</v>
      </c>
      <c r="B1751" s="475">
        <v>0</v>
      </c>
      <c r="C1751" s="475">
        <v>0</v>
      </c>
      <c r="D1751" s="475">
        <v>0</v>
      </c>
      <c r="E1751" s="475">
        <v>0</v>
      </c>
    </row>
    <row r="1752" spans="1:5" x14ac:dyDescent="0.25">
      <c r="A1752" s="432">
        <v>1746</v>
      </c>
      <c r="B1752" s="475">
        <v>0</v>
      </c>
      <c r="C1752" s="475">
        <v>0</v>
      </c>
      <c r="D1752" s="475">
        <v>0</v>
      </c>
      <c r="E1752" s="475">
        <v>0</v>
      </c>
    </row>
    <row r="1753" spans="1:5" x14ac:dyDescent="0.25">
      <c r="A1753" s="432">
        <v>1747</v>
      </c>
      <c r="B1753" s="475">
        <v>0</v>
      </c>
      <c r="C1753" s="475">
        <v>0</v>
      </c>
      <c r="D1753" s="475">
        <v>0</v>
      </c>
      <c r="E1753" s="475">
        <v>0</v>
      </c>
    </row>
    <row r="1754" spans="1:5" x14ac:dyDescent="0.25">
      <c r="A1754" s="432">
        <v>1748</v>
      </c>
      <c r="B1754" s="475">
        <v>0</v>
      </c>
      <c r="C1754" s="475">
        <v>0</v>
      </c>
      <c r="D1754" s="475">
        <v>0</v>
      </c>
      <c r="E1754" s="475">
        <v>0</v>
      </c>
    </row>
    <row r="1755" spans="1:5" x14ac:dyDescent="0.25">
      <c r="A1755" s="432">
        <v>1749</v>
      </c>
      <c r="B1755" s="475">
        <v>0</v>
      </c>
      <c r="C1755" s="475">
        <v>0</v>
      </c>
      <c r="D1755" s="475">
        <v>0</v>
      </c>
      <c r="E1755" s="475">
        <v>0</v>
      </c>
    </row>
    <row r="1756" spans="1:5" x14ac:dyDescent="0.25">
      <c r="A1756" s="432">
        <v>1750</v>
      </c>
      <c r="B1756" s="475">
        <v>0</v>
      </c>
      <c r="C1756" s="475">
        <v>0</v>
      </c>
      <c r="D1756" s="475">
        <v>0</v>
      </c>
      <c r="E1756" s="475">
        <v>0</v>
      </c>
    </row>
    <row r="1757" spans="1:5" x14ac:dyDescent="0.25">
      <c r="A1757" s="432">
        <v>1751</v>
      </c>
      <c r="B1757" s="475">
        <v>0</v>
      </c>
      <c r="C1757" s="475">
        <v>0</v>
      </c>
      <c r="D1757" s="475">
        <v>0</v>
      </c>
      <c r="E1757" s="475">
        <v>0</v>
      </c>
    </row>
    <row r="1758" spans="1:5" x14ac:dyDescent="0.25">
      <c r="A1758" s="432">
        <v>1752</v>
      </c>
      <c r="B1758" s="475">
        <v>0</v>
      </c>
      <c r="C1758" s="475">
        <v>0</v>
      </c>
      <c r="D1758" s="475">
        <v>0</v>
      </c>
      <c r="E1758" s="475">
        <v>0</v>
      </c>
    </row>
    <row r="1759" spans="1:5" x14ac:dyDescent="0.25">
      <c r="A1759" s="432">
        <v>1753</v>
      </c>
      <c r="B1759" s="475">
        <v>0</v>
      </c>
      <c r="C1759" s="475">
        <v>0</v>
      </c>
      <c r="D1759" s="475">
        <v>0</v>
      </c>
      <c r="E1759" s="475">
        <v>0</v>
      </c>
    </row>
    <row r="1760" spans="1:5" x14ac:dyDescent="0.25">
      <c r="A1760" s="432">
        <v>1754</v>
      </c>
      <c r="B1760" s="475">
        <v>0</v>
      </c>
      <c r="C1760" s="475">
        <v>0</v>
      </c>
      <c r="D1760" s="475">
        <v>0</v>
      </c>
      <c r="E1760" s="475">
        <v>0</v>
      </c>
    </row>
    <row r="1761" spans="1:5" x14ac:dyDescent="0.25">
      <c r="A1761" s="432">
        <v>1755</v>
      </c>
      <c r="B1761" s="475">
        <v>0</v>
      </c>
      <c r="C1761" s="475">
        <v>0</v>
      </c>
      <c r="D1761" s="475">
        <v>0</v>
      </c>
      <c r="E1761" s="475">
        <v>0</v>
      </c>
    </row>
    <row r="1762" spans="1:5" x14ac:dyDescent="0.25">
      <c r="A1762" s="432">
        <v>1756</v>
      </c>
      <c r="B1762" s="475">
        <v>0</v>
      </c>
      <c r="C1762" s="475">
        <v>0</v>
      </c>
      <c r="D1762" s="475">
        <v>0</v>
      </c>
      <c r="E1762" s="475">
        <v>0</v>
      </c>
    </row>
    <row r="1763" spans="1:5" x14ac:dyDescent="0.25">
      <c r="A1763" s="432">
        <v>1757</v>
      </c>
      <c r="B1763" s="475">
        <v>0</v>
      </c>
      <c r="C1763" s="475">
        <v>0</v>
      </c>
      <c r="D1763" s="475">
        <v>0</v>
      </c>
      <c r="E1763" s="475">
        <v>0</v>
      </c>
    </row>
    <row r="1764" spans="1:5" x14ac:dyDescent="0.25">
      <c r="A1764" s="432">
        <v>1758</v>
      </c>
      <c r="B1764" s="475">
        <v>0</v>
      </c>
      <c r="C1764" s="475">
        <v>0</v>
      </c>
      <c r="D1764" s="475">
        <v>0</v>
      </c>
      <c r="E1764" s="475">
        <v>0</v>
      </c>
    </row>
    <row r="1765" spans="1:5" x14ac:dyDescent="0.25">
      <c r="A1765" s="432">
        <v>1759</v>
      </c>
      <c r="B1765" s="475">
        <v>0</v>
      </c>
      <c r="C1765" s="475">
        <v>0</v>
      </c>
      <c r="D1765" s="475">
        <v>0</v>
      </c>
      <c r="E1765" s="475">
        <v>0</v>
      </c>
    </row>
    <row r="1766" spans="1:5" x14ac:dyDescent="0.25">
      <c r="A1766" s="432">
        <v>1760</v>
      </c>
      <c r="B1766" s="475">
        <v>0</v>
      </c>
      <c r="C1766" s="475">
        <v>0</v>
      </c>
      <c r="D1766" s="475">
        <v>0</v>
      </c>
      <c r="E1766" s="475">
        <v>0</v>
      </c>
    </row>
    <row r="1767" spans="1:5" x14ac:dyDescent="0.25">
      <c r="A1767" s="432">
        <v>1761</v>
      </c>
      <c r="B1767" s="475">
        <v>0</v>
      </c>
      <c r="C1767" s="475">
        <v>0</v>
      </c>
      <c r="D1767" s="475">
        <v>0</v>
      </c>
      <c r="E1767" s="475">
        <v>0</v>
      </c>
    </row>
    <row r="1768" spans="1:5" x14ac:dyDescent="0.25">
      <c r="A1768" s="432">
        <v>1762</v>
      </c>
      <c r="B1768" s="475">
        <v>0</v>
      </c>
      <c r="C1768" s="475">
        <v>0</v>
      </c>
      <c r="D1768" s="475">
        <v>0</v>
      </c>
      <c r="E1768" s="475">
        <v>0</v>
      </c>
    </row>
    <row r="1769" spans="1:5" x14ac:dyDescent="0.25">
      <c r="A1769" s="432">
        <v>1763</v>
      </c>
      <c r="B1769" s="475">
        <v>0</v>
      </c>
      <c r="C1769" s="475">
        <v>0</v>
      </c>
      <c r="D1769" s="475">
        <v>0</v>
      </c>
      <c r="E1769" s="475">
        <v>0</v>
      </c>
    </row>
    <row r="1770" spans="1:5" x14ac:dyDescent="0.25">
      <c r="A1770" s="432">
        <v>1764</v>
      </c>
      <c r="B1770" s="475">
        <v>0</v>
      </c>
      <c r="C1770" s="475">
        <v>0</v>
      </c>
      <c r="D1770" s="475">
        <v>0</v>
      </c>
      <c r="E1770" s="475">
        <v>0</v>
      </c>
    </row>
    <row r="1771" spans="1:5" x14ac:dyDescent="0.25">
      <c r="A1771" s="432">
        <v>1765</v>
      </c>
      <c r="B1771" s="475">
        <v>0</v>
      </c>
      <c r="C1771" s="475">
        <v>0</v>
      </c>
      <c r="D1771" s="475">
        <v>0</v>
      </c>
      <c r="E1771" s="475">
        <v>0</v>
      </c>
    </row>
    <row r="1772" spans="1:5" x14ac:dyDescent="0.25">
      <c r="A1772" s="432">
        <v>1766</v>
      </c>
      <c r="B1772" s="475">
        <v>0</v>
      </c>
      <c r="C1772" s="475">
        <v>0</v>
      </c>
      <c r="D1772" s="475">
        <v>0</v>
      </c>
      <c r="E1772" s="475">
        <v>0</v>
      </c>
    </row>
    <row r="1773" spans="1:5" x14ac:dyDescent="0.25">
      <c r="A1773" s="432">
        <v>1767</v>
      </c>
      <c r="B1773" s="475">
        <v>0</v>
      </c>
      <c r="C1773" s="475">
        <v>0</v>
      </c>
      <c r="D1773" s="475">
        <v>0</v>
      </c>
      <c r="E1773" s="475">
        <v>0</v>
      </c>
    </row>
    <row r="1774" spans="1:5" x14ac:dyDescent="0.25">
      <c r="A1774" s="432">
        <v>1768</v>
      </c>
      <c r="B1774" s="475">
        <v>0</v>
      </c>
      <c r="C1774" s="475">
        <v>0</v>
      </c>
      <c r="D1774" s="475">
        <v>0</v>
      </c>
      <c r="E1774" s="475">
        <v>0</v>
      </c>
    </row>
    <row r="1775" spans="1:5" x14ac:dyDescent="0.25">
      <c r="A1775" s="432">
        <v>1769</v>
      </c>
      <c r="B1775" s="475">
        <v>0</v>
      </c>
      <c r="C1775" s="475">
        <v>0</v>
      </c>
      <c r="D1775" s="475">
        <v>0</v>
      </c>
      <c r="E1775" s="475">
        <v>0</v>
      </c>
    </row>
    <row r="1776" spans="1:5" x14ac:dyDescent="0.25">
      <c r="A1776" s="432">
        <v>1770</v>
      </c>
      <c r="B1776" s="475">
        <v>0</v>
      </c>
      <c r="C1776" s="475">
        <v>0</v>
      </c>
      <c r="D1776" s="475">
        <v>0</v>
      </c>
      <c r="E1776" s="475">
        <v>0</v>
      </c>
    </row>
    <row r="1777" spans="1:5" x14ac:dyDescent="0.25">
      <c r="A1777" s="432">
        <v>1771</v>
      </c>
      <c r="B1777" s="475">
        <v>0</v>
      </c>
      <c r="C1777" s="475">
        <v>0</v>
      </c>
      <c r="D1777" s="475">
        <v>0</v>
      </c>
      <c r="E1777" s="475">
        <v>0</v>
      </c>
    </row>
    <row r="1778" spans="1:5" x14ac:dyDescent="0.25">
      <c r="A1778" s="432">
        <v>1772</v>
      </c>
      <c r="B1778" s="475">
        <v>0</v>
      </c>
      <c r="C1778" s="475">
        <v>0</v>
      </c>
      <c r="D1778" s="475">
        <v>0</v>
      </c>
      <c r="E1778" s="475">
        <v>0</v>
      </c>
    </row>
    <row r="1779" spans="1:5" x14ac:dyDescent="0.25">
      <c r="A1779" s="432">
        <v>1773</v>
      </c>
      <c r="B1779" s="475">
        <v>0</v>
      </c>
      <c r="C1779" s="475">
        <v>0</v>
      </c>
      <c r="D1779" s="475">
        <v>0</v>
      </c>
      <c r="E1779" s="475">
        <v>0</v>
      </c>
    </row>
    <row r="1780" spans="1:5" x14ac:dyDescent="0.25">
      <c r="A1780" s="432">
        <v>1774</v>
      </c>
      <c r="B1780" s="475">
        <v>0</v>
      </c>
      <c r="C1780" s="475">
        <v>0</v>
      </c>
      <c r="D1780" s="475">
        <v>0</v>
      </c>
      <c r="E1780" s="475">
        <v>0</v>
      </c>
    </row>
    <row r="1781" spans="1:5" x14ac:dyDescent="0.25">
      <c r="A1781" s="432">
        <v>1775</v>
      </c>
      <c r="B1781" s="475">
        <v>0</v>
      </c>
      <c r="C1781" s="475">
        <v>0</v>
      </c>
      <c r="D1781" s="475">
        <v>0</v>
      </c>
      <c r="E1781" s="475">
        <v>0</v>
      </c>
    </row>
    <row r="1782" spans="1:5" x14ac:dyDescent="0.25">
      <c r="A1782" s="432">
        <v>1776</v>
      </c>
      <c r="B1782" s="475">
        <v>0</v>
      </c>
      <c r="C1782" s="475">
        <v>0</v>
      </c>
      <c r="D1782" s="475">
        <v>0</v>
      </c>
      <c r="E1782" s="475">
        <v>0</v>
      </c>
    </row>
    <row r="1783" spans="1:5" x14ac:dyDescent="0.25">
      <c r="A1783" s="432">
        <v>1777</v>
      </c>
      <c r="B1783" s="475">
        <v>0</v>
      </c>
      <c r="C1783" s="475">
        <v>0</v>
      </c>
      <c r="D1783" s="475">
        <v>0</v>
      </c>
      <c r="E1783" s="475">
        <v>0</v>
      </c>
    </row>
    <row r="1784" spans="1:5" x14ac:dyDescent="0.25">
      <c r="A1784" s="432">
        <v>1778</v>
      </c>
      <c r="B1784" s="475">
        <v>0</v>
      </c>
      <c r="C1784" s="475">
        <v>0</v>
      </c>
      <c r="D1784" s="475">
        <v>0</v>
      </c>
      <c r="E1784" s="475">
        <v>0</v>
      </c>
    </row>
    <row r="1785" spans="1:5" x14ac:dyDescent="0.25">
      <c r="A1785" s="432">
        <v>1779</v>
      </c>
      <c r="B1785" s="475">
        <v>0</v>
      </c>
      <c r="C1785" s="475">
        <v>0</v>
      </c>
      <c r="D1785" s="475">
        <v>0</v>
      </c>
      <c r="E1785" s="475">
        <v>0</v>
      </c>
    </row>
    <row r="1786" spans="1:5" x14ac:dyDescent="0.25">
      <c r="A1786" s="432">
        <v>1780</v>
      </c>
      <c r="B1786" s="475">
        <v>0</v>
      </c>
      <c r="C1786" s="475">
        <v>0</v>
      </c>
      <c r="D1786" s="475">
        <v>0</v>
      </c>
      <c r="E1786" s="475">
        <v>0</v>
      </c>
    </row>
    <row r="1787" spans="1:5" x14ac:dyDescent="0.25">
      <c r="A1787" s="432">
        <v>1781</v>
      </c>
      <c r="B1787" s="475">
        <v>0</v>
      </c>
      <c r="C1787" s="475">
        <v>0</v>
      </c>
      <c r="D1787" s="475">
        <v>0</v>
      </c>
      <c r="E1787" s="475">
        <v>0</v>
      </c>
    </row>
    <row r="1788" spans="1:5" x14ac:dyDescent="0.25">
      <c r="A1788" s="432">
        <v>1782</v>
      </c>
      <c r="B1788" s="475">
        <v>0</v>
      </c>
      <c r="C1788" s="475">
        <v>0</v>
      </c>
      <c r="D1788" s="475">
        <v>0</v>
      </c>
      <c r="E1788" s="475">
        <v>0</v>
      </c>
    </row>
    <row r="1789" spans="1:5" x14ac:dyDescent="0.25">
      <c r="A1789" s="432">
        <v>1783</v>
      </c>
      <c r="B1789" s="475">
        <v>0</v>
      </c>
      <c r="C1789" s="475">
        <v>0</v>
      </c>
      <c r="D1789" s="475">
        <v>0</v>
      </c>
      <c r="E1789" s="475">
        <v>0</v>
      </c>
    </row>
    <row r="1790" spans="1:5" x14ac:dyDescent="0.25">
      <c r="A1790" s="432">
        <v>1784</v>
      </c>
      <c r="B1790" s="475">
        <v>0</v>
      </c>
      <c r="C1790" s="475">
        <v>0</v>
      </c>
      <c r="D1790" s="475">
        <v>0</v>
      </c>
      <c r="E1790" s="475">
        <v>0</v>
      </c>
    </row>
    <row r="1791" spans="1:5" x14ac:dyDescent="0.25">
      <c r="A1791" s="432">
        <v>1785</v>
      </c>
      <c r="B1791" s="475">
        <v>0</v>
      </c>
      <c r="C1791" s="475">
        <v>0</v>
      </c>
      <c r="D1791" s="475">
        <v>0</v>
      </c>
      <c r="E1791" s="475">
        <v>0</v>
      </c>
    </row>
    <row r="1792" spans="1:5" x14ac:dyDescent="0.25">
      <c r="A1792" s="432">
        <v>1786</v>
      </c>
      <c r="B1792" s="475">
        <v>0</v>
      </c>
      <c r="C1792" s="475">
        <v>0</v>
      </c>
      <c r="D1792" s="475">
        <v>0</v>
      </c>
      <c r="E1792" s="475">
        <v>0</v>
      </c>
    </row>
    <row r="1793" spans="1:5" x14ac:dyDescent="0.25">
      <c r="A1793" s="432">
        <v>1787</v>
      </c>
      <c r="B1793" s="475">
        <v>0</v>
      </c>
      <c r="C1793" s="475">
        <v>0</v>
      </c>
      <c r="D1793" s="475">
        <v>0</v>
      </c>
      <c r="E1793" s="475">
        <v>0</v>
      </c>
    </row>
    <row r="1794" spans="1:5" x14ac:dyDescent="0.25">
      <c r="A1794" s="432">
        <v>1788</v>
      </c>
      <c r="B1794" s="475">
        <v>0</v>
      </c>
      <c r="C1794" s="475">
        <v>0</v>
      </c>
      <c r="D1794" s="475">
        <v>0</v>
      </c>
      <c r="E1794" s="475">
        <v>0</v>
      </c>
    </row>
    <row r="1795" spans="1:5" x14ac:dyDescent="0.25">
      <c r="A1795" s="432">
        <v>1789</v>
      </c>
      <c r="B1795" s="475">
        <v>0</v>
      </c>
      <c r="C1795" s="475">
        <v>0</v>
      </c>
      <c r="D1795" s="475">
        <v>0</v>
      </c>
      <c r="E1795" s="475">
        <v>0</v>
      </c>
    </row>
    <row r="1796" spans="1:5" x14ac:dyDescent="0.25">
      <c r="A1796" s="432">
        <v>1790</v>
      </c>
      <c r="B1796" s="475">
        <v>0</v>
      </c>
      <c r="C1796" s="475">
        <v>0</v>
      </c>
      <c r="D1796" s="475">
        <v>0</v>
      </c>
      <c r="E1796" s="475">
        <v>0</v>
      </c>
    </row>
    <row r="1797" spans="1:5" x14ac:dyDescent="0.25">
      <c r="A1797" s="432">
        <v>1791</v>
      </c>
      <c r="B1797" s="475">
        <v>0</v>
      </c>
      <c r="C1797" s="475">
        <v>0</v>
      </c>
      <c r="D1797" s="475">
        <v>0</v>
      </c>
      <c r="E1797" s="475">
        <v>0</v>
      </c>
    </row>
    <row r="1798" spans="1:5" x14ac:dyDescent="0.25">
      <c r="A1798" s="432">
        <v>1792</v>
      </c>
      <c r="B1798" s="475">
        <v>0</v>
      </c>
      <c r="C1798" s="475">
        <v>0</v>
      </c>
      <c r="D1798" s="475">
        <v>0</v>
      </c>
      <c r="E1798" s="475">
        <v>0</v>
      </c>
    </row>
    <row r="1799" spans="1:5" x14ac:dyDescent="0.25">
      <c r="A1799" s="432">
        <v>1793</v>
      </c>
      <c r="B1799" s="475">
        <v>0</v>
      </c>
      <c r="C1799" s="475">
        <v>0</v>
      </c>
      <c r="D1799" s="475">
        <v>0</v>
      </c>
      <c r="E1799" s="475">
        <v>0</v>
      </c>
    </row>
    <row r="1800" spans="1:5" x14ac:dyDescent="0.25">
      <c r="A1800" s="432">
        <v>1794</v>
      </c>
      <c r="B1800" s="475">
        <v>0</v>
      </c>
      <c r="C1800" s="475">
        <v>0</v>
      </c>
      <c r="D1800" s="475">
        <v>0</v>
      </c>
      <c r="E1800" s="475">
        <v>0</v>
      </c>
    </row>
    <row r="1801" spans="1:5" x14ac:dyDescent="0.25">
      <c r="A1801" s="432">
        <v>1795</v>
      </c>
      <c r="B1801" s="475">
        <v>0</v>
      </c>
      <c r="C1801" s="475">
        <v>0</v>
      </c>
      <c r="D1801" s="475">
        <v>0</v>
      </c>
      <c r="E1801" s="475">
        <v>0</v>
      </c>
    </row>
    <row r="1802" spans="1:5" x14ac:dyDescent="0.25">
      <c r="A1802" s="432">
        <v>1796</v>
      </c>
      <c r="B1802" s="475">
        <v>0</v>
      </c>
      <c r="C1802" s="475">
        <v>0</v>
      </c>
      <c r="D1802" s="475">
        <v>0</v>
      </c>
      <c r="E1802" s="475">
        <v>0</v>
      </c>
    </row>
    <row r="1803" spans="1:5" x14ac:dyDescent="0.25">
      <c r="A1803" s="432">
        <v>1797</v>
      </c>
      <c r="B1803" s="475">
        <v>0</v>
      </c>
      <c r="C1803" s="475">
        <v>0</v>
      </c>
      <c r="D1803" s="475">
        <v>0</v>
      </c>
      <c r="E1803" s="475">
        <v>0</v>
      </c>
    </row>
    <row r="1804" spans="1:5" x14ac:dyDescent="0.25">
      <c r="A1804" s="432">
        <v>1798</v>
      </c>
      <c r="B1804" s="475">
        <v>0</v>
      </c>
      <c r="C1804" s="475">
        <v>0</v>
      </c>
      <c r="D1804" s="475">
        <v>0</v>
      </c>
      <c r="E1804" s="475">
        <v>0</v>
      </c>
    </row>
    <row r="1805" spans="1:5" x14ac:dyDescent="0.25">
      <c r="A1805" s="432">
        <v>1799</v>
      </c>
      <c r="B1805" s="475">
        <v>0</v>
      </c>
      <c r="C1805" s="475">
        <v>0</v>
      </c>
      <c r="D1805" s="475">
        <v>0</v>
      </c>
      <c r="E1805" s="475">
        <v>0</v>
      </c>
    </row>
    <row r="1806" spans="1:5" x14ac:dyDescent="0.25">
      <c r="A1806" s="432">
        <v>1800</v>
      </c>
      <c r="B1806" s="475">
        <v>0</v>
      </c>
      <c r="C1806" s="475">
        <v>0</v>
      </c>
      <c r="D1806" s="475">
        <v>0</v>
      </c>
      <c r="E1806" s="475">
        <v>0</v>
      </c>
    </row>
    <row r="1807" spans="1:5" x14ac:dyDescent="0.25">
      <c r="A1807" s="432">
        <v>1801</v>
      </c>
      <c r="B1807" s="475">
        <v>0</v>
      </c>
      <c r="C1807" s="475">
        <v>0</v>
      </c>
      <c r="D1807" s="475">
        <v>0</v>
      </c>
      <c r="E1807" s="475">
        <v>0</v>
      </c>
    </row>
    <row r="1808" spans="1:5" x14ac:dyDescent="0.25">
      <c r="A1808" s="432">
        <v>1802</v>
      </c>
      <c r="B1808" s="475">
        <v>0</v>
      </c>
      <c r="C1808" s="475">
        <v>0</v>
      </c>
      <c r="D1808" s="475">
        <v>0</v>
      </c>
      <c r="E1808" s="475">
        <v>0</v>
      </c>
    </row>
    <row r="1809" spans="1:5" x14ac:dyDescent="0.25">
      <c r="A1809" s="432">
        <v>1803</v>
      </c>
      <c r="B1809" s="475">
        <v>0</v>
      </c>
      <c r="C1809" s="475">
        <v>0</v>
      </c>
      <c r="D1809" s="475">
        <v>0</v>
      </c>
      <c r="E1809" s="475">
        <v>0</v>
      </c>
    </row>
    <row r="1810" spans="1:5" x14ac:dyDescent="0.25">
      <c r="A1810" s="432">
        <v>1804</v>
      </c>
      <c r="B1810" s="475">
        <v>0</v>
      </c>
      <c r="C1810" s="475">
        <v>0</v>
      </c>
      <c r="D1810" s="475">
        <v>0</v>
      </c>
      <c r="E1810" s="475">
        <v>0</v>
      </c>
    </row>
    <row r="1811" spans="1:5" x14ac:dyDescent="0.25">
      <c r="A1811" s="432">
        <v>1805</v>
      </c>
      <c r="B1811" s="475">
        <v>0</v>
      </c>
      <c r="C1811" s="475">
        <v>0</v>
      </c>
      <c r="D1811" s="475">
        <v>0</v>
      </c>
      <c r="E1811" s="475">
        <v>0</v>
      </c>
    </row>
    <row r="1812" spans="1:5" x14ac:dyDescent="0.25">
      <c r="A1812" s="432">
        <v>1806</v>
      </c>
      <c r="B1812" s="475">
        <v>0</v>
      </c>
      <c r="C1812" s="475">
        <v>0</v>
      </c>
      <c r="D1812" s="475">
        <v>0</v>
      </c>
      <c r="E1812" s="475">
        <v>0</v>
      </c>
    </row>
    <row r="1813" spans="1:5" x14ac:dyDescent="0.25">
      <c r="A1813" s="432">
        <v>1807</v>
      </c>
      <c r="B1813" s="475">
        <v>0</v>
      </c>
      <c r="C1813" s="475">
        <v>0</v>
      </c>
      <c r="D1813" s="475">
        <v>0</v>
      </c>
      <c r="E1813" s="475">
        <v>0</v>
      </c>
    </row>
    <row r="1814" spans="1:5" x14ac:dyDescent="0.25">
      <c r="A1814" s="432">
        <v>1808</v>
      </c>
      <c r="B1814" s="475">
        <v>0</v>
      </c>
      <c r="C1814" s="475">
        <v>0</v>
      </c>
      <c r="D1814" s="475">
        <v>0</v>
      </c>
      <c r="E1814" s="475">
        <v>0</v>
      </c>
    </row>
    <row r="1815" spans="1:5" x14ac:dyDescent="0.25">
      <c r="A1815" s="432">
        <v>1809</v>
      </c>
      <c r="B1815" s="475">
        <v>0</v>
      </c>
      <c r="C1815" s="475">
        <v>0</v>
      </c>
      <c r="D1815" s="475">
        <v>0</v>
      </c>
      <c r="E1815" s="475">
        <v>0</v>
      </c>
    </row>
    <row r="1816" spans="1:5" x14ac:dyDescent="0.25">
      <c r="A1816" s="432">
        <v>1810</v>
      </c>
      <c r="B1816" s="475">
        <v>0</v>
      </c>
      <c r="C1816" s="475">
        <v>0</v>
      </c>
      <c r="D1816" s="475">
        <v>0</v>
      </c>
      <c r="E1816" s="475">
        <v>0</v>
      </c>
    </row>
    <row r="1817" spans="1:5" x14ac:dyDescent="0.25">
      <c r="A1817" s="432">
        <v>1811</v>
      </c>
      <c r="B1817" s="475">
        <v>0</v>
      </c>
      <c r="C1817" s="475">
        <v>0</v>
      </c>
      <c r="D1817" s="475">
        <v>0</v>
      </c>
      <c r="E1817" s="475">
        <v>0</v>
      </c>
    </row>
    <row r="1818" spans="1:5" x14ac:dyDescent="0.25">
      <c r="A1818" s="432">
        <v>1812</v>
      </c>
      <c r="B1818" s="475">
        <v>0</v>
      </c>
      <c r="C1818" s="475">
        <v>0</v>
      </c>
      <c r="D1818" s="475">
        <v>0</v>
      </c>
      <c r="E1818" s="475">
        <v>0</v>
      </c>
    </row>
    <row r="1819" spans="1:5" x14ac:dyDescent="0.25">
      <c r="A1819" s="432">
        <v>1813</v>
      </c>
      <c r="B1819" s="475">
        <v>0</v>
      </c>
      <c r="C1819" s="475">
        <v>0</v>
      </c>
      <c r="D1819" s="475">
        <v>0</v>
      </c>
      <c r="E1819" s="475">
        <v>0</v>
      </c>
    </row>
    <row r="1820" spans="1:5" x14ac:dyDescent="0.25">
      <c r="A1820" s="432">
        <v>1814</v>
      </c>
      <c r="B1820" s="475">
        <v>0</v>
      </c>
      <c r="C1820" s="475">
        <v>0</v>
      </c>
      <c r="D1820" s="475">
        <v>0</v>
      </c>
      <c r="E1820" s="475">
        <v>0</v>
      </c>
    </row>
    <row r="1821" spans="1:5" x14ac:dyDescent="0.25">
      <c r="A1821" s="432">
        <v>1815</v>
      </c>
      <c r="B1821" s="475">
        <v>0</v>
      </c>
      <c r="C1821" s="475">
        <v>0</v>
      </c>
      <c r="D1821" s="475">
        <v>0</v>
      </c>
      <c r="E1821" s="475">
        <v>0</v>
      </c>
    </row>
    <row r="1822" spans="1:5" x14ac:dyDescent="0.25">
      <c r="A1822" s="432">
        <v>1816</v>
      </c>
      <c r="B1822" s="475">
        <v>0</v>
      </c>
      <c r="C1822" s="475">
        <v>0</v>
      </c>
      <c r="D1822" s="475">
        <v>0</v>
      </c>
      <c r="E1822" s="475">
        <v>0</v>
      </c>
    </row>
    <row r="1823" spans="1:5" x14ac:dyDescent="0.25">
      <c r="A1823" s="432">
        <v>1817</v>
      </c>
      <c r="B1823" s="475">
        <v>0</v>
      </c>
      <c r="C1823" s="475">
        <v>0</v>
      </c>
      <c r="D1823" s="475">
        <v>0</v>
      </c>
      <c r="E1823" s="475">
        <v>0</v>
      </c>
    </row>
    <row r="1824" spans="1:5" x14ac:dyDescent="0.25">
      <c r="A1824" s="432">
        <v>1818</v>
      </c>
      <c r="B1824" s="475">
        <v>0</v>
      </c>
      <c r="C1824" s="475">
        <v>0</v>
      </c>
      <c r="D1824" s="475">
        <v>0</v>
      </c>
      <c r="E1824" s="475">
        <v>0</v>
      </c>
    </row>
    <row r="1825" spans="1:5" x14ac:dyDescent="0.25">
      <c r="A1825" s="432">
        <v>1819</v>
      </c>
      <c r="B1825" s="475">
        <v>0</v>
      </c>
      <c r="C1825" s="475">
        <v>0</v>
      </c>
      <c r="D1825" s="475">
        <v>0</v>
      </c>
      <c r="E1825" s="475">
        <v>0</v>
      </c>
    </row>
    <row r="1826" spans="1:5" x14ac:dyDescent="0.25">
      <c r="A1826" s="432">
        <v>1820</v>
      </c>
      <c r="B1826" s="475">
        <v>0</v>
      </c>
      <c r="C1826" s="475">
        <v>0</v>
      </c>
      <c r="D1826" s="475">
        <v>0</v>
      </c>
      <c r="E1826" s="475">
        <v>0</v>
      </c>
    </row>
    <row r="1827" spans="1:5" x14ac:dyDescent="0.25">
      <c r="A1827" s="432">
        <v>1821</v>
      </c>
      <c r="B1827" s="475">
        <v>0</v>
      </c>
      <c r="C1827" s="475">
        <v>0</v>
      </c>
      <c r="D1827" s="475">
        <v>0</v>
      </c>
      <c r="E1827" s="475">
        <v>0</v>
      </c>
    </row>
    <row r="1828" spans="1:5" x14ac:dyDescent="0.25">
      <c r="A1828" s="432">
        <v>1822</v>
      </c>
      <c r="B1828" s="475">
        <v>0</v>
      </c>
      <c r="C1828" s="475">
        <v>0</v>
      </c>
      <c r="D1828" s="475">
        <v>0</v>
      </c>
      <c r="E1828" s="475">
        <v>0</v>
      </c>
    </row>
    <row r="1829" spans="1:5" x14ac:dyDescent="0.25">
      <c r="A1829" s="432">
        <v>1823</v>
      </c>
      <c r="B1829" s="475">
        <v>0</v>
      </c>
      <c r="C1829" s="475">
        <v>0</v>
      </c>
      <c r="D1829" s="475">
        <v>0</v>
      </c>
      <c r="E1829" s="475">
        <v>0</v>
      </c>
    </row>
    <row r="1830" spans="1:5" x14ac:dyDescent="0.25">
      <c r="A1830" s="432">
        <v>1824</v>
      </c>
      <c r="B1830" s="475">
        <v>0</v>
      </c>
      <c r="C1830" s="475">
        <v>0</v>
      </c>
      <c r="D1830" s="475">
        <v>0</v>
      </c>
      <c r="E1830" s="475">
        <v>0</v>
      </c>
    </row>
    <row r="1831" spans="1:5" x14ac:dyDescent="0.25">
      <c r="A1831" s="432">
        <v>1825</v>
      </c>
      <c r="B1831" s="475">
        <v>0</v>
      </c>
      <c r="C1831" s="475">
        <v>0</v>
      </c>
      <c r="D1831" s="475">
        <v>0</v>
      </c>
      <c r="E1831" s="475">
        <v>0</v>
      </c>
    </row>
    <row r="1832" spans="1:5" x14ac:dyDescent="0.25">
      <c r="A1832" s="432">
        <v>1826</v>
      </c>
      <c r="B1832" s="475">
        <v>0</v>
      </c>
      <c r="C1832" s="475">
        <v>0</v>
      </c>
      <c r="D1832" s="475">
        <v>0</v>
      </c>
      <c r="E1832" s="475">
        <v>0</v>
      </c>
    </row>
    <row r="1833" spans="1:5" x14ac:dyDescent="0.25">
      <c r="A1833" s="432">
        <v>1827</v>
      </c>
      <c r="B1833" s="475">
        <v>0</v>
      </c>
      <c r="C1833" s="475">
        <v>0</v>
      </c>
      <c r="D1833" s="475">
        <v>0</v>
      </c>
      <c r="E1833" s="475">
        <v>0</v>
      </c>
    </row>
    <row r="1834" spans="1:5" x14ac:dyDescent="0.25">
      <c r="A1834" s="432">
        <v>1828</v>
      </c>
      <c r="B1834" s="475">
        <v>0</v>
      </c>
      <c r="C1834" s="475">
        <v>0</v>
      </c>
      <c r="D1834" s="475">
        <v>0</v>
      </c>
      <c r="E1834" s="475">
        <v>0</v>
      </c>
    </row>
    <row r="1835" spans="1:5" x14ac:dyDescent="0.25">
      <c r="A1835" s="432">
        <v>1829</v>
      </c>
      <c r="B1835" s="475">
        <v>0</v>
      </c>
      <c r="C1835" s="475">
        <v>0</v>
      </c>
      <c r="D1835" s="475">
        <v>0</v>
      </c>
      <c r="E1835" s="475">
        <v>0</v>
      </c>
    </row>
    <row r="1836" spans="1:5" x14ac:dyDescent="0.25">
      <c r="A1836" s="432">
        <v>1830</v>
      </c>
      <c r="B1836" s="475">
        <v>0</v>
      </c>
      <c r="C1836" s="475">
        <v>0</v>
      </c>
      <c r="D1836" s="475">
        <v>0</v>
      </c>
      <c r="E1836" s="475">
        <v>0</v>
      </c>
    </row>
    <row r="1837" spans="1:5" x14ac:dyDescent="0.25">
      <c r="A1837" s="432">
        <v>1831</v>
      </c>
      <c r="B1837" s="475">
        <v>0</v>
      </c>
      <c r="C1837" s="475">
        <v>0</v>
      </c>
      <c r="D1837" s="475">
        <v>0</v>
      </c>
      <c r="E1837" s="475">
        <v>0</v>
      </c>
    </row>
    <row r="1838" spans="1:5" x14ac:dyDescent="0.25">
      <c r="A1838" s="432">
        <v>1832</v>
      </c>
      <c r="B1838" s="475">
        <v>0</v>
      </c>
      <c r="C1838" s="475">
        <v>0</v>
      </c>
      <c r="D1838" s="475">
        <v>0</v>
      </c>
      <c r="E1838" s="475">
        <v>0</v>
      </c>
    </row>
    <row r="1839" spans="1:5" x14ac:dyDescent="0.25">
      <c r="A1839" s="432">
        <v>1833</v>
      </c>
      <c r="B1839" s="475">
        <v>0</v>
      </c>
      <c r="C1839" s="475">
        <v>0</v>
      </c>
      <c r="D1839" s="475">
        <v>0</v>
      </c>
      <c r="E1839" s="475">
        <v>0</v>
      </c>
    </row>
    <row r="1840" spans="1:5" x14ac:dyDescent="0.25">
      <c r="A1840" s="432">
        <v>1834</v>
      </c>
      <c r="B1840" s="475">
        <v>0</v>
      </c>
      <c r="C1840" s="475">
        <v>0</v>
      </c>
      <c r="D1840" s="475">
        <v>0</v>
      </c>
      <c r="E1840" s="475">
        <v>0</v>
      </c>
    </row>
    <row r="1841" spans="1:5" x14ac:dyDescent="0.25">
      <c r="A1841" s="432">
        <v>1835</v>
      </c>
      <c r="B1841" s="475">
        <v>0</v>
      </c>
      <c r="C1841" s="475">
        <v>0</v>
      </c>
      <c r="D1841" s="475">
        <v>0</v>
      </c>
      <c r="E1841" s="475">
        <v>0</v>
      </c>
    </row>
    <row r="1842" spans="1:5" x14ac:dyDescent="0.25">
      <c r="A1842" s="432">
        <v>1836</v>
      </c>
      <c r="B1842" s="475">
        <v>0</v>
      </c>
      <c r="C1842" s="475">
        <v>0</v>
      </c>
      <c r="D1842" s="475">
        <v>0</v>
      </c>
      <c r="E1842" s="475">
        <v>0</v>
      </c>
    </row>
    <row r="1843" spans="1:5" x14ac:dyDescent="0.25">
      <c r="A1843" s="432">
        <v>1837</v>
      </c>
      <c r="B1843" s="475">
        <v>0</v>
      </c>
      <c r="C1843" s="475">
        <v>0</v>
      </c>
      <c r="D1843" s="475">
        <v>0</v>
      </c>
      <c r="E1843" s="475">
        <v>0</v>
      </c>
    </row>
    <row r="1844" spans="1:5" x14ac:dyDescent="0.25">
      <c r="A1844" s="432">
        <v>1838</v>
      </c>
      <c r="B1844" s="475">
        <v>0</v>
      </c>
      <c r="C1844" s="475">
        <v>0</v>
      </c>
      <c r="D1844" s="475">
        <v>0</v>
      </c>
      <c r="E1844" s="475">
        <v>0</v>
      </c>
    </row>
    <row r="1845" spans="1:5" x14ac:dyDescent="0.25">
      <c r="A1845" s="432">
        <v>1839</v>
      </c>
      <c r="B1845" s="475">
        <v>0</v>
      </c>
      <c r="C1845" s="475">
        <v>0</v>
      </c>
      <c r="D1845" s="475">
        <v>0</v>
      </c>
      <c r="E1845" s="475">
        <v>0</v>
      </c>
    </row>
    <row r="1846" spans="1:5" x14ac:dyDescent="0.25">
      <c r="A1846" s="432">
        <v>1840</v>
      </c>
      <c r="B1846" s="475">
        <v>0</v>
      </c>
      <c r="C1846" s="475">
        <v>0</v>
      </c>
      <c r="D1846" s="475">
        <v>0</v>
      </c>
      <c r="E1846" s="475">
        <v>0</v>
      </c>
    </row>
    <row r="1847" spans="1:5" x14ac:dyDescent="0.25">
      <c r="A1847" s="432">
        <v>1841</v>
      </c>
      <c r="B1847" s="475">
        <v>0</v>
      </c>
      <c r="C1847" s="475">
        <v>0</v>
      </c>
      <c r="D1847" s="475">
        <v>0</v>
      </c>
      <c r="E1847" s="475">
        <v>0</v>
      </c>
    </row>
    <row r="1848" spans="1:5" x14ac:dyDescent="0.25">
      <c r="A1848" s="432">
        <v>1842</v>
      </c>
      <c r="B1848" s="475">
        <v>0</v>
      </c>
      <c r="C1848" s="475">
        <v>0</v>
      </c>
      <c r="D1848" s="475">
        <v>0</v>
      </c>
      <c r="E1848" s="475">
        <v>0</v>
      </c>
    </row>
    <row r="1849" spans="1:5" x14ac:dyDescent="0.25">
      <c r="A1849" s="432">
        <v>1843</v>
      </c>
      <c r="B1849" s="475">
        <v>0</v>
      </c>
      <c r="C1849" s="475">
        <v>0</v>
      </c>
      <c r="D1849" s="475">
        <v>0</v>
      </c>
      <c r="E1849" s="475">
        <v>0</v>
      </c>
    </row>
    <row r="1850" spans="1:5" x14ac:dyDescent="0.25">
      <c r="A1850" s="432">
        <v>1844</v>
      </c>
      <c r="B1850" s="475">
        <v>0</v>
      </c>
      <c r="C1850" s="475">
        <v>0</v>
      </c>
      <c r="D1850" s="475">
        <v>0</v>
      </c>
      <c r="E1850" s="475">
        <v>0</v>
      </c>
    </row>
    <row r="1851" spans="1:5" x14ac:dyDescent="0.25">
      <c r="A1851" s="432">
        <v>1845</v>
      </c>
      <c r="B1851" s="475">
        <v>0</v>
      </c>
      <c r="C1851" s="475">
        <v>0</v>
      </c>
      <c r="D1851" s="475">
        <v>0</v>
      </c>
      <c r="E1851" s="475">
        <v>0</v>
      </c>
    </row>
    <row r="1852" spans="1:5" x14ac:dyDescent="0.25">
      <c r="A1852" s="432">
        <v>1846</v>
      </c>
      <c r="B1852" s="475">
        <v>0</v>
      </c>
      <c r="C1852" s="475">
        <v>0</v>
      </c>
      <c r="D1852" s="475">
        <v>0</v>
      </c>
      <c r="E1852" s="475">
        <v>0</v>
      </c>
    </row>
    <row r="1853" spans="1:5" x14ac:dyDescent="0.25">
      <c r="A1853" s="432">
        <v>1847</v>
      </c>
      <c r="B1853" s="475">
        <v>0</v>
      </c>
      <c r="C1853" s="475">
        <v>0</v>
      </c>
      <c r="D1853" s="475">
        <v>0</v>
      </c>
      <c r="E1853" s="475">
        <v>0</v>
      </c>
    </row>
    <row r="1854" spans="1:5" x14ac:dyDescent="0.25">
      <c r="A1854" s="432">
        <v>1848</v>
      </c>
      <c r="B1854" s="475">
        <v>0</v>
      </c>
      <c r="C1854" s="475">
        <v>0</v>
      </c>
      <c r="D1854" s="475">
        <v>0</v>
      </c>
      <c r="E1854" s="475">
        <v>0</v>
      </c>
    </row>
    <row r="1855" spans="1:5" x14ac:dyDescent="0.25">
      <c r="A1855" s="432">
        <v>1849</v>
      </c>
      <c r="B1855" s="475">
        <v>0</v>
      </c>
      <c r="C1855" s="475">
        <v>0</v>
      </c>
      <c r="D1855" s="475">
        <v>0</v>
      </c>
      <c r="E1855" s="475">
        <v>0</v>
      </c>
    </row>
    <row r="1856" spans="1:5" x14ac:dyDescent="0.25">
      <c r="A1856" s="432">
        <v>1850</v>
      </c>
      <c r="B1856" s="475">
        <v>0</v>
      </c>
      <c r="C1856" s="475">
        <v>0</v>
      </c>
      <c r="D1856" s="475">
        <v>0</v>
      </c>
      <c r="E1856" s="475">
        <v>0</v>
      </c>
    </row>
    <row r="1857" spans="1:5" x14ac:dyDescent="0.25">
      <c r="A1857" s="432">
        <v>1851</v>
      </c>
      <c r="B1857" s="475">
        <v>0</v>
      </c>
      <c r="C1857" s="475">
        <v>0</v>
      </c>
      <c r="D1857" s="475">
        <v>0</v>
      </c>
      <c r="E1857" s="475">
        <v>0</v>
      </c>
    </row>
    <row r="1858" spans="1:5" x14ac:dyDescent="0.25">
      <c r="A1858" s="432">
        <v>1852</v>
      </c>
      <c r="B1858" s="475">
        <v>0</v>
      </c>
      <c r="C1858" s="475">
        <v>0</v>
      </c>
      <c r="D1858" s="475">
        <v>0</v>
      </c>
      <c r="E1858" s="475">
        <v>0</v>
      </c>
    </row>
    <row r="1859" spans="1:5" x14ac:dyDescent="0.25">
      <c r="A1859" s="432">
        <v>1853</v>
      </c>
      <c r="B1859" s="475">
        <v>0</v>
      </c>
      <c r="C1859" s="475">
        <v>0</v>
      </c>
      <c r="D1859" s="475">
        <v>0</v>
      </c>
      <c r="E1859" s="475">
        <v>0</v>
      </c>
    </row>
    <row r="1860" spans="1:5" x14ac:dyDescent="0.25">
      <c r="A1860" s="432">
        <v>1854</v>
      </c>
      <c r="B1860" s="475">
        <v>0</v>
      </c>
      <c r="C1860" s="475">
        <v>0</v>
      </c>
      <c r="D1860" s="475">
        <v>0</v>
      </c>
      <c r="E1860" s="475">
        <v>0</v>
      </c>
    </row>
    <row r="1861" spans="1:5" x14ac:dyDescent="0.25">
      <c r="A1861" s="432">
        <v>1855</v>
      </c>
      <c r="B1861" s="475">
        <v>0</v>
      </c>
      <c r="C1861" s="475">
        <v>0</v>
      </c>
      <c r="D1861" s="475">
        <v>0</v>
      </c>
      <c r="E1861" s="475">
        <v>0</v>
      </c>
    </row>
    <row r="1862" spans="1:5" x14ac:dyDescent="0.25">
      <c r="A1862" s="432">
        <v>1856</v>
      </c>
      <c r="B1862" s="475">
        <v>0</v>
      </c>
      <c r="C1862" s="475">
        <v>0</v>
      </c>
      <c r="D1862" s="475">
        <v>0</v>
      </c>
      <c r="E1862" s="475">
        <v>0</v>
      </c>
    </row>
    <row r="1863" spans="1:5" x14ac:dyDescent="0.25">
      <c r="A1863" s="432">
        <v>1857</v>
      </c>
      <c r="B1863" s="475">
        <v>0</v>
      </c>
      <c r="C1863" s="475">
        <v>0</v>
      </c>
      <c r="D1863" s="475">
        <v>0</v>
      </c>
      <c r="E1863" s="475">
        <v>0</v>
      </c>
    </row>
    <row r="1864" spans="1:5" x14ac:dyDescent="0.25">
      <c r="A1864" s="432">
        <v>1858</v>
      </c>
      <c r="B1864" s="475">
        <v>0</v>
      </c>
      <c r="C1864" s="475">
        <v>0</v>
      </c>
      <c r="D1864" s="475">
        <v>0</v>
      </c>
      <c r="E1864" s="475">
        <v>0</v>
      </c>
    </row>
    <row r="1865" spans="1:5" x14ac:dyDescent="0.25">
      <c r="A1865" s="432">
        <v>1859</v>
      </c>
      <c r="B1865" s="475">
        <v>0</v>
      </c>
      <c r="C1865" s="475">
        <v>0</v>
      </c>
      <c r="D1865" s="475">
        <v>0</v>
      </c>
      <c r="E1865" s="475">
        <v>0</v>
      </c>
    </row>
    <row r="1866" spans="1:5" x14ac:dyDescent="0.25">
      <c r="A1866" s="432">
        <v>1860</v>
      </c>
      <c r="B1866" s="475">
        <v>0</v>
      </c>
      <c r="C1866" s="475">
        <v>0</v>
      </c>
      <c r="D1866" s="475">
        <v>0</v>
      </c>
      <c r="E1866" s="475">
        <v>0</v>
      </c>
    </row>
    <row r="1867" spans="1:5" x14ac:dyDescent="0.25">
      <c r="A1867" s="432">
        <v>1861</v>
      </c>
      <c r="B1867" s="475">
        <v>0</v>
      </c>
      <c r="C1867" s="475">
        <v>0</v>
      </c>
      <c r="D1867" s="475">
        <v>0</v>
      </c>
      <c r="E1867" s="475">
        <v>0</v>
      </c>
    </row>
    <row r="1868" spans="1:5" x14ac:dyDescent="0.25">
      <c r="A1868" s="432">
        <v>1862</v>
      </c>
      <c r="B1868" s="475">
        <v>0</v>
      </c>
      <c r="C1868" s="475">
        <v>0</v>
      </c>
      <c r="D1868" s="475">
        <v>0</v>
      </c>
      <c r="E1868" s="475">
        <v>0</v>
      </c>
    </row>
    <row r="1869" spans="1:5" x14ac:dyDescent="0.25">
      <c r="A1869" s="432">
        <v>1863</v>
      </c>
      <c r="B1869" s="475">
        <v>0</v>
      </c>
      <c r="C1869" s="475">
        <v>0</v>
      </c>
      <c r="D1869" s="475">
        <v>0</v>
      </c>
      <c r="E1869" s="475">
        <v>0</v>
      </c>
    </row>
    <row r="1870" spans="1:5" x14ac:dyDescent="0.25">
      <c r="A1870" s="432">
        <v>1864</v>
      </c>
      <c r="B1870" s="475">
        <v>0</v>
      </c>
      <c r="C1870" s="475">
        <v>0</v>
      </c>
      <c r="D1870" s="475">
        <v>0</v>
      </c>
      <c r="E1870" s="475">
        <v>0</v>
      </c>
    </row>
    <row r="1871" spans="1:5" x14ac:dyDescent="0.25">
      <c r="A1871" s="432">
        <v>1865</v>
      </c>
      <c r="B1871" s="475">
        <v>0</v>
      </c>
      <c r="C1871" s="475">
        <v>0</v>
      </c>
      <c r="D1871" s="475">
        <v>0</v>
      </c>
      <c r="E1871" s="475">
        <v>0</v>
      </c>
    </row>
    <row r="1872" spans="1:5" x14ac:dyDescent="0.25">
      <c r="A1872" s="432">
        <v>1866</v>
      </c>
      <c r="B1872" s="475">
        <v>0</v>
      </c>
      <c r="C1872" s="475">
        <v>0</v>
      </c>
      <c r="D1872" s="475">
        <v>0</v>
      </c>
      <c r="E1872" s="475">
        <v>0</v>
      </c>
    </row>
    <row r="1873" spans="1:5" x14ac:dyDescent="0.25">
      <c r="A1873" s="432">
        <v>1867</v>
      </c>
      <c r="B1873" s="475">
        <v>0</v>
      </c>
      <c r="C1873" s="475">
        <v>0</v>
      </c>
      <c r="D1873" s="475">
        <v>0</v>
      </c>
      <c r="E1873" s="475">
        <v>0</v>
      </c>
    </row>
    <row r="1874" spans="1:5" x14ac:dyDescent="0.25">
      <c r="A1874" s="432">
        <v>1868</v>
      </c>
      <c r="B1874" s="475">
        <v>0</v>
      </c>
      <c r="C1874" s="475">
        <v>0</v>
      </c>
      <c r="D1874" s="475">
        <v>0</v>
      </c>
      <c r="E1874" s="475">
        <v>0</v>
      </c>
    </row>
    <row r="1875" spans="1:5" x14ac:dyDescent="0.25">
      <c r="A1875" s="432">
        <v>1869</v>
      </c>
      <c r="B1875" s="475">
        <v>0</v>
      </c>
      <c r="C1875" s="475">
        <v>0</v>
      </c>
      <c r="D1875" s="475">
        <v>0</v>
      </c>
      <c r="E1875" s="475">
        <v>0</v>
      </c>
    </row>
    <row r="1876" spans="1:5" x14ac:dyDescent="0.25">
      <c r="A1876" s="432">
        <v>1870</v>
      </c>
      <c r="B1876" s="475">
        <v>0</v>
      </c>
      <c r="C1876" s="475">
        <v>0</v>
      </c>
      <c r="D1876" s="475">
        <v>0</v>
      </c>
      <c r="E1876" s="475">
        <v>0</v>
      </c>
    </row>
    <row r="1877" spans="1:5" x14ac:dyDescent="0.25">
      <c r="A1877" s="432">
        <v>1871</v>
      </c>
      <c r="B1877" s="475">
        <v>0</v>
      </c>
      <c r="C1877" s="475">
        <v>0</v>
      </c>
      <c r="D1877" s="475">
        <v>0</v>
      </c>
      <c r="E1877" s="475">
        <v>0</v>
      </c>
    </row>
    <row r="1878" spans="1:5" x14ac:dyDescent="0.25">
      <c r="A1878" s="432">
        <v>1872</v>
      </c>
      <c r="B1878" s="475">
        <v>0</v>
      </c>
      <c r="C1878" s="475">
        <v>0</v>
      </c>
      <c r="D1878" s="475">
        <v>0</v>
      </c>
      <c r="E1878" s="475">
        <v>0</v>
      </c>
    </row>
    <row r="1879" spans="1:5" x14ac:dyDescent="0.25">
      <c r="A1879" s="432">
        <v>1873</v>
      </c>
      <c r="B1879" s="475">
        <v>0</v>
      </c>
      <c r="C1879" s="475">
        <v>0</v>
      </c>
      <c r="D1879" s="475">
        <v>0</v>
      </c>
      <c r="E1879" s="475">
        <v>0</v>
      </c>
    </row>
    <row r="1880" spans="1:5" x14ac:dyDescent="0.25">
      <c r="A1880" s="432">
        <v>1874</v>
      </c>
      <c r="B1880" s="475">
        <v>0</v>
      </c>
      <c r="C1880" s="475">
        <v>0</v>
      </c>
      <c r="D1880" s="475">
        <v>0</v>
      </c>
      <c r="E1880" s="475">
        <v>0</v>
      </c>
    </row>
    <row r="1881" spans="1:5" x14ac:dyDescent="0.25">
      <c r="A1881" s="432">
        <v>1875</v>
      </c>
      <c r="B1881" s="475">
        <v>0</v>
      </c>
      <c r="C1881" s="475">
        <v>0</v>
      </c>
      <c r="D1881" s="475">
        <v>0</v>
      </c>
      <c r="E1881" s="475">
        <v>0</v>
      </c>
    </row>
    <row r="1882" spans="1:5" x14ac:dyDescent="0.25">
      <c r="A1882" s="432">
        <v>1876</v>
      </c>
      <c r="B1882" s="475">
        <v>0</v>
      </c>
      <c r="C1882" s="475">
        <v>0</v>
      </c>
      <c r="D1882" s="475">
        <v>0</v>
      </c>
      <c r="E1882" s="475">
        <v>0</v>
      </c>
    </row>
    <row r="1883" spans="1:5" x14ac:dyDescent="0.25">
      <c r="A1883" s="432">
        <v>1877</v>
      </c>
      <c r="B1883" s="475">
        <v>0</v>
      </c>
      <c r="C1883" s="475">
        <v>0</v>
      </c>
      <c r="D1883" s="475">
        <v>0</v>
      </c>
      <c r="E1883" s="475">
        <v>0</v>
      </c>
    </row>
    <row r="1884" spans="1:5" x14ac:dyDescent="0.25">
      <c r="A1884" s="432">
        <v>1878</v>
      </c>
      <c r="B1884" s="475">
        <v>0</v>
      </c>
      <c r="C1884" s="475">
        <v>0</v>
      </c>
      <c r="D1884" s="475">
        <v>0</v>
      </c>
      <c r="E1884" s="475">
        <v>0</v>
      </c>
    </row>
    <row r="1885" spans="1:5" x14ac:dyDescent="0.25">
      <c r="A1885" s="432">
        <v>1879</v>
      </c>
      <c r="B1885" s="475">
        <v>0</v>
      </c>
      <c r="C1885" s="475">
        <v>0</v>
      </c>
      <c r="D1885" s="475">
        <v>0</v>
      </c>
      <c r="E1885" s="475">
        <v>0</v>
      </c>
    </row>
    <row r="1886" spans="1:5" x14ac:dyDescent="0.25">
      <c r="A1886" s="432">
        <v>1880</v>
      </c>
      <c r="B1886" s="475">
        <v>0</v>
      </c>
      <c r="C1886" s="475">
        <v>0</v>
      </c>
      <c r="D1886" s="475">
        <v>0</v>
      </c>
      <c r="E1886" s="475">
        <v>0</v>
      </c>
    </row>
    <row r="1887" spans="1:5" x14ac:dyDescent="0.25">
      <c r="A1887" s="432">
        <v>1881</v>
      </c>
      <c r="B1887" s="475">
        <v>0</v>
      </c>
      <c r="C1887" s="475">
        <v>0</v>
      </c>
      <c r="D1887" s="475">
        <v>0</v>
      </c>
      <c r="E1887" s="475">
        <v>0</v>
      </c>
    </row>
    <row r="1888" spans="1:5" x14ac:dyDescent="0.25">
      <c r="A1888" s="432">
        <v>1882</v>
      </c>
      <c r="B1888" s="475">
        <v>0</v>
      </c>
      <c r="C1888" s="475">
        <v>0</v>
      </c>
      <c r="D1888" s="475">
        <v>0</v>
      </c>
      <c r="E1888" s="475">
        <v>0</v>
      </c>
    </row>
    <row r="1889" spans="1:5" x14ac:dyDescent="0.25">
      <c r="A1889" s="432">
        <v>1883</v>
      </c>
      <c r="B1889" s="475">
        <v>0</v>
      </c>
      <c r="C1889" s="475">
        <v>0</v>
      </c>
      <c r="D1889" s="475">
        <v>0</v>
      </c>
      <c r="E1889" s="475">
        <v>0</v>
      </c>
    </row>
    <row r="1890" spans="1:5" x14ac:dyDescent="0.25">
      <c r="A1890" s="432">
        <v>1884</v>
      </c>
      <c r="B1890" s="475">
        <v>0</v>
      </c>
      <c r="C1890" s="475">
        <v>0</v>
      </c>
      <c r="D1890" s="475">
        <v>0</v>
      </c>
      <c r="E1890" s="475">
        <v>0</v>
      </c>
    </row>
    <row r="1891" spans="1:5" x14ac:dyDescent="0.25">
      <c r="A1891" s="432">
        <v>1885</v>
      </c>
      <c r="B1891" s="475">
        <v>0</v>
      </c>
      <c r="C1891" s="475">
        <v>0</v>
      </c>
      <c r="D1891" s="475">
        <v>0</v>
      </c>
      <c r="E1891" s="475">
        <v>0</v>
      </c>
    </row>
    <row r="1892" spans="1:5" x14ac:dyDescent="0.25">
      <c r="A1892" s="432">
        <v>1886</v>
      </c>
      <c r="B1892" s="475">
        <v>0</v>
      </c>
      <c r="C1892" s="475">
        <v>0</v>
      </c>
      <c r="D1892" s="475">
        <v>0</v>
      </c>
      <c r="E1892" s="475">
        <v>0</v>
      </c>
    </row>
    <row r="1893" spans="1:5" x14ac:dyDescent="0.25">
      <c r="A1893" s="432">
        <v>1887</v>
      </c>
      <c r="B1893" s="475">
        <v>0</v>
      </c>
      <c r="C1893" s="475">
        <v>0</v>
      </c>
      <c r="D1893" s="475">
        <v>0</v>
      </c>
      <c r="E1893" s="475">
        <v>0</v>
      </c>
    </row>
    <row r="1894" spans="1:5" x14ac:dyDescent="0.25">
      <c r="A1894" s="432">
        <v>1888</v>
      </c>
      <c r="B1894" s="475">
        <v>0</v>
      </c>
      <c r="C1894" s="475">
        <v>0</v>
      </c>
      <c r="D1894" s="475">
        <v>0</v>
      </c>
      <c r="E1894" s="475">
        <v>0</v>
      </c>
    </row>
    <row r="1895" spans="1:5" x14ac:dyDescent="0.25">
      <c r="A1895" s="432">
        <v>1889</v>
      </c>
      <c r="B1895" s="475">
        <v>0</v>
      </c>
      <c r="C1895" s="475">
        <v>0</v>
      </c>
      <c r="D1895" s="475">
        <v>0</v>
      </c>
      <c r="E1895" s="475">
        <v>0</v>
      </c>
    </row>
    <row r="1896" spans="1:5" x14ac:dyDescent="0.25">
      <c r="A1896" s="432">
        <v>1890</v>
      </c>
      <c r="B1896" s="475">
        <v>0</v>
      </c>
      <c r="C1896" s="475">
        <v>0</v>
      </c>
      <c r="D1896" s="475">
        <v>0</v>
      </c>
      <c r="E1896" s="475">
        <v>0</v>
      </c>
    </row>
    <row r="1897" spans="1:5" x14ac:dyDescent="0.25">
      <c r="A1897" s="432">
        <v>1891</v>
      </c>
      <c r="B1897" s="475">
        <v>0</v>
      </c>
      <c r="C1897" s="475">
        <v>0</v>
      </c>
      <c r="D1897" s="475">
        <v>0</v>
      </c>
      <c r="E1897" s="475">
        <v>0</v>
      </c>
    </row>
    <row r="1898" spans="1:5" x14ac:dyDescent="0.25">
      <c r="A1898" s="432">
        <v>1892</v>
      </c>
      <c r="B1898" s="475">
        <v>0</v>
      </c>
      <c r="C1898" s="475">
        <v>0</v>
      </c>
      <c r="D1898" s="475">
        <v>0</v>
      </c>
      <c r="E1898" s="475">
        <v>0</v>
      </c>
    </row>
    <row r="1899" spans="1:5" x14ac:dyDescent="0.25">
      <c r="A1899" s="432">
        <v>1893</v>
      </c>
      <c r="B1899" s="475">
        <v>0</v>
      </c>
      <c r="C1899" s="475">
        <v>0</v>
      </c>
      <c r="D1899" s="475">
        <v>0</v>
      </c>
      <c r="E1899" s="475">
        <v>0</v>
      </c>
    </row>
    <row r="1900" spans="1:5" x14ac:dyDescent="0.25">
      <c r="A1900" s="432">
        <v>1894</v>
      </c>
      <c r="B1900" s="475">
        <v>0</v>
      </c>
      <c r="C1900" s="475">
        <v>0</v>
      </c>
      <c r="D1900" s="475">
        <v>0</v>
      </c>
      <c r="E1900" s="475">
        <v>0</v>
      </c>
    </row>
    <row r="1901" spans="1:5" x14ac:dyDescent="0.25">
      <c r="A1901" s="432">
        <v>1895</v>
      </c>
      <c r="B1901" s="475">
        <v>0</v>
      </c>
      <c r="C1901" s="475">
        <v>0</v>
      </c>
      <c r="D1901" s="475">
        <v>0</v>
      </c>
      <c r="E1901" s="475">
        <v>0</v>
      </c>
    </row>
    <row r="1902" spans="1:5" x14ac:dyDescent="0.25">
      <c r="A1902" s="432">
        <v>1896</v>
      </c>
      <c r="B1902" s="475">
        <v>0</v>
      </c>
      <c r="C1902" s="475">
        <v>0</v>
      </c>
      <c r="D1902" s="475">
        <v>0</v>
      </c>
      <c r="E1902" s="475">
        <v>0</v>
      </c>
    </row>
    <row r="1903" spans="1:5" x14ac:dyDescent="0.25">
      <c r="A1903" s="432">
        <v>1897</v>
      </c>
      <c r="B1903" s="475">
        <v>0</v>
      </c>
      <c r="C1903" s="475">
        <v>0</v>
      </c>
      <c r="D1903" s="475">
        <v>0</v>
      </c>
      <c r="E1903" s="475">
        <v>0</v>
      </c>
    </row>
    <row r="1904" spans="1:5" x14ac:dyDescent="0.25">
      <c r="A1904" s="432">
        <v>1898</v>
      </c>
      <c r="B1904" s="475">
        <v>0</v>
      </c>
      <c r="C1904" s="475">
        <v>0</v>
      </c>
      <c r="D1904" s="475">
        <v>0</v>
      </c>
      <c r="E1904" s="475">
        <v>0</v>
      </c>
    </row>
    <row r="1905" spans="1:5" x14ac:dyDescent="0.25">
      <c r="A1905" s="432">
        <v>1899</v>
      </c>
      <c r="B1905" s="475">
        <v>0</v>
      </c>
      <c r="C1905" s="475">
        <v>0</v>
      </c>
      <c r="D1905" s="475">
        <v>0</v>
      </c>
      <c r="E1905" s="475">
        <v>0</v>
      </c>
    </row>
    <row r="1906" spans="1:5" x14ac:dyDescent="0.25">
      <c r="A1906" s="432">
        <v>1900</v>
      </c>
      <c r="B1906" s="475">
        <v>0</v>
      </c>
      <c r="C1906" s="475">
        <v>0</v>
      </c>
      <c r="D1906" s="475">
        <v>0</v>
      </c>
      <c r="E1906" s="475">
        <v>0</v>
      </c>
    </row>
    <row r="1907" spans="1:5" x14ac:dyDescent="0.25">
      <c r="A1907" s="432">
        <v>1901</v>
      </c>
      <c r="B1907" s="475">
        <v>0</v>
      </c>
      <c r="C1907" s="475">
        <v>0</v>
      </c>
      <c r="D1907" s="475">
        <v>0</v>
      </c>
      <c r="E1907" s="475">
        <v>0</v>
      </c>
    </row>
    <row r="1908" spans="1:5" x14ac:dyDescent="0.25">
      <c r="A1908" s="432">
        <v>1902</v>
      </c>
      <c r="B1908" s="475">
        <v>0</v>
      </c>
      <c r="C1908" s="475">
        <v>0</v>
      </c>
      <c r="D1908" s="475">
        <v>0</v>
      </c>
      <c r="E1908" s="475">
        <v>0</v>
      </c>
    </row>
    <row r="1909" spans="1:5" x14ac:dyDescent="0.25">
      <c r="A1909" s="432">
        <v>1903</v>
      </c>
      <c r="B1909" s="475">
        <v>0</v>
      </c>
      <c r="C1909" s="475">
        <v>0</v>
      </c>
      <c r="D1909" s="475">
        <v>0</v>
      </c>
      <c r="E1909" s="475">
        <v>0</v>
      </c>
    </row>
    <row r="1910" spans="1:5" x14ac:dyDescent="0.25">
      <c r="A1910" s="432">
        <v>1904</v>
      </c>
      <c r="B1910" s="475">
        <v>0</v>
      </c>
      <c r="C1910" s="475">
        <v>0</v>
      </c>
      <c r="D1910" s="475">
        <v>0</v>
      </c>
      <c r="E1910" s="475">
        <v>0</v>
      </c>
    </row>
    <row r="1911" spans="1:5" x14ac:dyDescent="0.25">
      <c r="A1911" s="432">
        <v>1905</v>
      </c>
      <c r="B1911" s="475">
        <v>0</v>
      </c>
      <c r="C1911" s="475">
        <v>0</v>
      </c>
      <c r="D1911" s="475">
        <v>0</v>
      </c>
      <c r="E1911" s="475">
        <v>0</v>
      </c>
    </row>
    <row r="1912" spans="1:5" x14ac:dyDescent="0.25">
      <c r="A1912" s="432">
        <v>1906</v>
      </c>
      <c r="B1912" s="475">
        <v>0</v>
      </c>
      <c r="C1912" s="475">
        <v>0</v>
      </c>
      <c r="D1912" s="475">
        <v>0</v>
      </c>
      <c r="E1912" s="475">
        <v>0</v>
      </c>
    </row>
    <row r="1913" spans="1:5" x14ac:dyDescent="0.25">
      <c r="A1913" s="432">
        <v>1907</v>
      </c>
      <c r="B1913" s="475">
        <v>0</v>
      </c>
      <c r="C1913" s="475">
        <v>0</v>
      </c>
      <c r="D1913" s="475">
        <v>0</v>
      </c>
      <c r="E1913" s="475">
        <v>0</v>
      </c>
    </row>
    <row r="1914" spans="1:5" x14ac:dyDescent="0.25">
      <c r="A1914" s="432">
        <v>1908</v>
      </c>
      <c r="B1914" s="475">
        <v>0</v>
      </c>
      <c r="C1914" s="475">
        <v>0</v>
      </c>
      <c r="D1914" s="475">
        <v>0</v>
      </c>
      <c r="E1914" s="475">
        <v>0</v>
      </c>
    </row>
    <row r="1915" spans="1:5" x14ac:dyDescent="0.25">
      <c r="A1915" s="432">
        <v>1909</v>
      </c>
      <c r="B1915" s="475">
        <v>0</v>
      </c>
      <c r="C1915" s="475">
        <v>0</v>
      </c>
      <c r="D1915" s="475">
        <v>0</v>
      </c>
      <c r="E1915" s="475">
        <v>0</v>
      </c>
    </row>
    <row r="1916" spans="1:5" x14ac:dyDescent="0.25">
      <c r="A1916" s="432">
        <v>1910</v>
      </c>
      <c r="B1916" s="475">
        <v>0</v>
      </c>
      <c r="C1916" s="475">
        <v>0</v>
      </c>
      <c r="D1916" s="475">
        <v>0</v>
      </c>
      <c r="E1916" s="475">
        <v>0</v>
      </c>
    </row>
    <row r="1917" spans="1:5" x14ac:dyDescent="0.25">
      <c r="A1917" s="432">
        <v>1911</v>
      </c>
      <c r="B1917" s="475">
        <v>0</v>
      </c>
      <c r="C1917" s="475">
        <v>0</v>
      </c>
      <c r="D1917" s="475">
        <v>0</v>
      </c>
      <c r="E1917" s="475">
        <v>0</v>
      </c>
    </row>
    <row r="1918" spans="1:5" x14ac:dyDescent="0.25">
      <c r="A1918" s="432">
        <v>1912</v>
      </c>
      <c r="B1918" s="475">
        <v>0</v>
      </c>
      <c r="C1918" s="475">
        <v>0</v>
      </c>
      <c r="D1918" s="475">
        <v>0</v>
      </c>
      <c r="E1918" s="475">
        <v>0</v>
      </c>
    </row>
    <row r="1919" spans="1:5" x14ac:dyDescent="0.25">
      <c r="A1919" s="432">
        <v>1913</v>
      </c>
      <c r="B1919" s="475">
        <v>0</v>
      </c>
      <c r="C1919" s="475">
        <v>0</v>
      </c>
      <c r="D1919" s="475">
        <v>0</v>
      </c>
      <c r="E1919" s="475">
        <v>0</v>
      </c>
    </row>
    <row r="1920" spans="1:5" x14ac:dyDescent="0.25">
      <c r="A1920" s="432">
        <v>1914</v>
      </c>
      <c r="B1920" s="475">
        <v>0</v>
      </c>
      <c r="C1920" s="475">
        <v>0</v>
      </c>
      <c r="D1920" s="475">
        <v>0</v>
      </c>
      <c r="E1920" s="475">
        <v>0</v>
      </c>
    </row>
    <row r="1921" spans="1:5" x14ac:dyDescent="0.25">
      <c r="A1921" s="432">
        <v>1915</v>
      </c>
      <c r="B1921" s="475">
        <v>0</v>
      </c>
      <c r="C1921" s="475">
        <v>0</v>
      </c>
      <c r="D1921" s="475">
        <v>0</v>
      </c>
      <c r="E1921" s="475">
        <v>0</v>
      </c>
    </row>
    <row r="1922" spans="1:5" x14ac:dyDescent="0.25">
      <c r="A1922" s="432">
        <v>1916</v>
      </c>
      <c r="B1922" s="475">
        <v>0</v>
      </c>
      <c r="C1922" s="475">
        <v>0</v>
      </c>
      <c r="D1922" s="475">
        <v>0</v>
      </c>
      <c r="E1922" s="475">
        <v>0</v>
      </c>
    </row>
    <row r="1923" spans="1:5" x14ac:dyDescent="0.25">
      <c r="A1923" s="432">
        <v>1917</v>
      </c>
      <c r="B1923" s="475">
        <v>0</v>
      </c>
      <c r="C1923" s="475">
        <v>0</v>
      </c>
      <c r="D1923" s="475">
        <v>0</v>
      </c>
      <c r="E1923" s="475">
        <v>0</v>
      </c>
    </row>
    <row r="1924" spans="1:5" x14ac:dyDescent="0.25">
      <c r="A1924" s="432">
        <v>1918</v>
      </c>
      <c r="B1924" s="475">
        <v>0</v>
      </c>
      <c r="C1924" s="475">
        <v>0</v>
      </c>
      <c r="D1924" s="475">
        <v>0</v>
      </c>
      <c r="E1924" s="475">
        <v>0</v>
      </c>
    </row>
    <row r="1925" spans="1:5" x14ac:dyDescent="0.25">
      <c r="A1925" s="432">
        <v>1919</v>
      </c>
      <c r="B1925" s="475">
        <v>0</v>
      </c>
      <c r="C1925" s="475">
        <v>0</v>
      </c>
      <c r="D1925" s="475">
        <v>0</v>
      </c>
      <c r="E1925" s="475">
        <v>0</v>
      </c>
    </row>
    <row r="1926" spans="1:5" x14ac:dyDescent="0.25">
      <c r="A1926" s="432">
        <v>1920</v>
      </c>
      <c r="B1926" s="475">
        <v>0</v>
      </c>
      <c r="C1926" s="475">
        <v>0</v>
      </c>
      <c r="D1926" s="475">
        <v>0</v>
      </c>
      <c r="E1926" s="475">
        <v>0</v>
      </c>
    </row>
    <row r="1927" spans="1:5" x14ac:dyDescent="0.25">
      <c r="A1927" s="432">
        <v>1921</v>
      </c>
      <c r="B1927" s="475">
        <v>0</v>
      </c>
      <c r="C1927" s="475">
        <v>0</v>
      </c>
      <c r="D1927" s="475">
        <v>0</v>
      </c>
      <c r="E1927" s="475">
        <v>0</v>
      </c>
    </row>
    <row r="1928" spans="1:5" x14ac:dyDescent="0.25">
      <c r="A1928" s="432">
        <v>1922</v>
      </c>
      <c r="B1928" s="475">
        <v>0</v>
      </c>
      <c r="C1928" s="475">
        <v>0</v>
      </c>
      <c r="D1928" s="475">
        <v>0</v>
      </c>
      <c r="E1928" s="475">
        <v>0</v>
      </c>
    </row>
    <row r="1929" spans="1:5" x14ac:dyDescent="0.25">
      <c r="A1929" s="432">
        <v>1923</v>
      </c>
      <c r="B1929" s="475">
        <v>0</v>
      </c>
      <c r="C1929" s="475">
        <v>0</v>
      </c>
      <c r="D1929" s="475">
        <v>0</v>
      </c>
      <c r="E1929" s="475">
        <v>0</v>
      </c>
    </row>
    <row r="1930" spans="1:5" x14ac:dyDescent="0.25">
      <c r="A1930" s="432">
        <v>1924</v>
      </c>
      <c r="B1930" s="475">
        <v>0</v>
      </c>
      <c r="C1930" s="475">
        <v>0</v>
      </c>
      <c r="D1930" s="475">
        <v>0</v>
      </c>
      <c r="E1930" s="475">
        <v>0</v>
      </c>
    </row>
    <row r="1931" spans="1:5" x14ac:dyDescent="0.25">
      <c r="A1931" s="432">
        <v>1925</v>
      </c>
      <c r="B1931" s="475">
        <v>0</v>
      </c>
      <c r="C1931" s="475">
        <v>0</v>
      </c>
      <c r="D1931" s="475">
        <v>0</v>
      </c>
      <c r="E1931" s="475">
        <v>0</v>
      </c>
    </row>
    <row r="1932" spans="1:5" x14ac:dyDescent="0.25">
      <c r="A1932" s="432">
        <v>1926</v>
      </c>
      <c r="B1932" s="475">
        <v>0</v>
      </c>
      <c r="C1932" s="475">
        <v>0</v>
      </c>
      <c r="D1932" s="475">
        <v>0</v>
      </c>
      <c r="E1932" s="475">
        <v>0</v>
      </c>
    </row>
    <row r="1933" spans="1:5" x14ac:dyDescent="0.25">
      <c r="A1933" s="432">
        <v>1927</v>
      </c>
      <c r="B1933" s="475">
        <v>0</v>
      </c>
      <c r="C1933" s="475">
        <v>0</v>
      </c>
      <c r="D1933" s="475">
        <v>0</v>
      </c>
      <c r="E1933" s="475">
        <v>0</v>
      </c>
    </row>
    <row r="1934" spans="1:5" x14ac:dyDescent="0.25">
      <c r="A1934" s="432">
        <v>1928</v>
      </c>
      <c r="B1934" s="475">
        <v>0</v>
      </c>
      <c r="C1934" s="475">
        <v>0</v>
      </c>
      <c r="D1934" s="475">
        <v>0</v>
      </c>
      <c r="E1934" s="475">
        <v>0</v>
      </c>
    </row>
    <row r="1935" spans="1:5" x14ac:dyDescent="0.25">
      <c r="A1935" s="432">
        <v>1929</v>
      </c>
      <c r="B1935" s="475">
        <v>0</v>
      </c>
      <c r="C1935" s="475">
        <v>0</v>
      </c>
      <c r="D1935" s="475">
        <v>0</v>
      </c>
      <c r="E1935" s="475">
        <v>0</v>
      </c>
    </row>
    <row r="1936" spans="1:5" x14ac:dyDescent="0.25">
      <c r="A1936" s="432">
        <v>1930</v>
      </c>
      <c r="B1936" s="475">
        <v>0</v>
      </c>
      <c r="C1936" s="475">
        <v>0</v>
      </c>
      <c r="D1936" s="475">
        <v>0</v>
      </c>
      <c r="E1936" s="475">
        <v>0</v>
      </c>
    </row>
    <row r="1937" spans="1:5" x14ac:dyDescent="0.25">
      <c r="A1937" s="432">
        <v>1931</v>
      </c>
      <c r="B1937" s="475">
        <v>0</v>
      </c>
      <c r="C1937" s="475">
        <v>0</v>
      </c>
      <c r="D1937" s="475">
        <v>0</v>
      </c>
      <c r="E1937" s="475">
        <v>0</v>
      </c>
    </row>
    <row r="1938" spans="1:5" x14ac:dyDescent="0.25">
      <c r="A1938" s="432">
        <v>1932</v>
      </c>
      <c r="B1938" s="475">
        <v>0</v>
      </c>
      <c r="C1938" s="475">
        <v>0</v>
      </c>
      <c r="D1938" s="475">
        <v>0</v>
      </c>
      <c r="E1938" s="475">
        <v>0</v>
      </c>
    </row>
    <row r="1939" spans="1:5" x14ac:dyDescent="0.25">
      <c r="A1939" s="432">
        <v>1933</v>
      </c>
      <c r="B1939" s="475">
        <v>0</v>
      </c>
      <c r="C1939" s="475">
        <v>0</v>
      </c>
      <c r="D1939" s="475">
        <v>0</v>
      </c>
      <c r="E1939" s="475">
        <v>0</v>
      </c>
    </row>
    <row r="1940" spans="1:5" x14ac:dyDescent="0.25">
      <c r="A1940" s="432">
        <v>1934</v>
      </c>
      <c r="B1940" s="475">
        <v>0</v>
      </c>
      <c r="C1940" s="475">
        <v>0</v>
      </c>
      <c r="D1940" s="475">
        <v>0</v>
      </c>
      <c r="E1940" s="475">
        <v>0</v>
      </c>
    </row>
    <row r="1941" spans="1:5" x14ac:dyDescent="0.25">
      <c r="A1941" s="432">
        <v>1935</v>
      </c>
      <c r="B1941" s="475">
        <v>0</v>
      </c>
      <c r="C1941" s="475">
        <v>0</v>
      </c>
      <c r="D1941" s="475">
        <v>0</v>
      </c>
      <c r="E1941" s="475">
        <v>0</v>
      </c>
    </row>
    <row r="1942" spans="1:5" x14ac:dyDescent="0.25">
      <c r="A1942" s="432">
        <v>1936</v>
      </c>
      <c r="B1942" s="475">
        <v>0</v>
      </c>
      <c r="C1942" s="475">
        <v>0</v>
      </c>
      <c r="D1942" s="475">
        <v>0</v>
      </c>
      <c r="E1942" s="475">
        <v>0</v>
      </c>
    </row>
    <row r="1943" spans="1:5" x14ac:dyDescent="0.25">
      <c r="A1943" s="432">
        <v>1937</v>
      </c>
      <c r="B1943" s="475">
        <v>0</v>
      </c>
      <c r="C1943" s="475">
        <v>0</v>
      </c>
      <c r="D1943" s="475">
        <v>0</v>
      </c>
      <c r="E1943" s="475">
        <v>0</v>
      </c>
    </row>
    <row r="1944" spans="1:5" x14ac:dyDescent="0.25">
      <c r="A1944" s="432">
        <v>1938</v>
      </c>
      <c r="B1944" s="475">
        <v>0</v>
      </c>
      <c r="C1944" s="475">
        <v>0</v>
      </c>
      <c r="D1944" s="475">
        <v>0</v>
      </c>
      <c r="E1944" s="475">
        <v>0</v>
      </c>
    </row>
    <row r="1945" spans="1:5" x14ac:dyDescent="0.25">
      <c r="A1945" s="432">
        <v>1939</v>
      </c>
      <c r="B1945" s="475">
        <v>0</v>
      </c>
      <c r="C1945" s="475">
        <v>0</v>
      </c>
      <c r="D1945" s="475">
        <v>0</v>
      </c>
      <c r="E1945" s="475">
        <v>0</v>
      </c>
    </row>
    <row r="1946" spans="1:5" x14ac:dyDescent="0.25">
      <c r="A1946" s="432">
        <v>1940</v>
      </c>
      <c r="B1946" s="475">
        <v>0</v>
      </c>
      <c r="C1946" s="475">
        <v>0</v>
      </c>
      <c r="D1946" s="475">
        <v>0</v>
      </c>
      <c r="E1946" s="475">
        <v>0</v>
      </c>
    </row>
    <row r="1947" spans="1:5" x14ac:dyDescent="0.25">
      <c r="A1947" s="432">
        <v>1941</v>
      </c>
      <c r="B1947" s="475">
        <v>0</v>
      </c>
      <c r="C1947" s="475">
        <v>0</v>
      </c>
      <c r="D1947" s="475">
        <v>0</v>
      </c>
      <c r="E1947" s="475">
        <v>0</v>
      </c>
    </row>
    <row r="1948" spans="1:5" x14ac:dyDescent="0.25">
      <c r="A1948" s="432">
        <v>1942</v>
      </c>
      <c r="B1948" s="475">
        <v>0</v>
      </c>
      <c r="C1948" s="475">
        <v>0</v>
      </c>
      <c r="D1948" s="475">
        <v>0</v>
      </c>
      <c r="E1948" s="475">
        <v>0</v>
      </c>
    </row>
    <row r="1949" spans="1:5" x14ac:dyDescent="0.25">
      <c r="A1949" s="432">
        <v>1943</v>
      </c>
      <c r="B1949" s="475">
        <v>0</v>
      </c>
      <c r="C1949" s="475">
        <v>0</v>
      </c>
      <c r="D1949" s="475">
        <v>0</v>
      </c>
      <c r="E1949" s="475">
        <v>0</v>
      </c>
    </row>
    <row r="1950" spans="1:5" x14ac:dyDescent="0.25">
      <c r="A1950" s="432">
        <v>1944</v>
      </c>
      <c r="B1950" s="475">
        <v>0</v>
      </c>
      <c r="C1950" s="475">
        <v>0</v>
      </c>
      <c r="D1950" s="475">
        <v>0</v>
      </c>
      <c r="E1950" s="475">
        <v>0</v>
      </c>
    </row>
    <row r="1951" spans="1:5" x14ac:dyDescent="0.25">
      <c r="A1951" s="432">
        <v>1945</v>
      </c>
      <c r="B1951" s="475">
        <v>0</v>
      </c>
      <c r="C1951" s="475">
        <v>0</v>
      </c>
      <c r="D1951" s="475">
        <v>0</v>
      </c>
      <c r="E1951" s="475">
        <v>0</v>
      </c>
    </row>
    <row r="1952" spans="1:5" x14ac:dyDescent="0.25">
      <c r="A1952" s="432">
        <v>1946</v>
      </c>
      <c r="B1952" s="475">
        <v>0</v>
      </c>
      <c r="C1952" s="475">
        <v>0</v>
      </c>
      <c r="D1952" s="475">
        <v>0</v>
      </c>
      <c r="E1952" s="475">
        <v>0</v>
      </c>
    </row>
    <row r="1953" spans="1:5" x14ac:dyDescent="0.25">
      <c r="A1953" s="432">
        <v>1947</v>
      </c>
      <c r="B1953" s="475">
        <v>0</v>
      </c>
      <c r="C1953" s="475">
        <v>0</v>
      </c>
      <c r="D1953" s="475">
        <v>0</v>
      </c>
      <c r="E1953" s="475">
        <v>0</v>
      </c>
    </row>
    <row r="1954" spans="1:5" x14ac:dyDescent="0.25">
      <c r="A1954" s="432">
        <v>1948</v>
      </c>
      <c r="B1954" s="475">
        <v>0</v>
      </c>
      <c r="C1954" s="475">
        <v>0</v>
      </c>
      <c r="D1954" s="475">
        <v>0</v>
      </c>
      <c r="E1954" s="475">
        <v>0</v>
      </c>
    </row>
    <row r="1955" spans="1:5" x14ac:dyDescent="0.25">
      <c r="A1955" s="432">
        <v>1949</v>
      </c>
      <c r="B1955" s="475">
        <v>0</v>
      </c>
      <c r="C1955" s="475">
        <v>0</v>
      </c>
      <c r="D1955" s="475">
        <v>0</v>
      </c>
      <c r="E1955" s="475">
        <v>0</v>
      </c>
    </row>
    <row r="1956" spans="1:5" x14ac:dyDescent="0.25">
      <c r="A1956" s="432">
        <v>1950</v>
      </c>
      <c r="B1956" s="475">
        <v>0</v>
      </c>
      <c r="C1956" s="475">
        <v>0</v>
      </c>
      <c r="D1956" s="475">
        <v>0</v>
      </c>
      <c r="E1956" s="475">
        <v>0</v>
      </c>
    </row>
    <row r="1957" spans="1:5" x14ac:dyDescent="0.25">
      <c r="A1957" s="432">
        <v>1951</v>
      </c>
      <c r="B1957" s="475">
        <v>0</v>
      </c>
      <c r="C1957" s="475">
        <v>0</v>
      </c>
      <c r="D1957" s="475">
        <v>0</v>
      </c>
      <c r="E1957" s="475">
        <v>0</v>
      </c>
    </row>
    <row r="1958" spans="1:5" x14ac:dyDescent="0.25">
      <c r="A1958" s="432">
        <v>1952</v>
      </c>
      <c r="B1958" s="475">
        <v>0</v>
      </c>
      <c r="C1958" s="475">
        <v>0</v>
      </c>
      <c r="D1958" s="475">
        <v>0</v>
      </c>
      <c r="E1958" s="475">
        <v>0</v>
      </c>
    </row>
    <row r="1959" spans="1:5" x14ac:dyDescent="0.25">
      <c r="A1959" s="432">
        <v>1953</v>
      </c>
      <c r="B1959" s="475">
        <v>0</v>
      </c>
      <c r="C1959" s="475">
        <v>0</v>
      </c>
      <c r="D1959" s="475">
        <v>0</v>
      </c>
      <c r="E1959" s="475">
        <v>0</v>
      </c>
    </row>
    <row r="1960" spans="1:5" x14ac:dyDescent="0.25">
      <c r="A1960" s="432">
        <v>1954</v>
      </c>
      <c r="B1960" s="475">
        <v>0</v>
      </c>
      <c r="C1960" s="475">
        <v>0</v>
      </c>
      <c r="D1960" s="475">
        <v>0</v>
      </c>
      <c r="E1960" s="475">
        <v>0</v>
      </c>
    </row>
    <row r="1961" spans="1:5" x14ac:dyDescent="0.25">
      <c r="A1961" s="432">
        <v>1955</v>
      </c>
      <c r="B1961" s="475">
        <v>0</v>
      </c>
      <c r="C1961" s="475">
        <v>0</v>
      </c>
      <c r="D1961" s="475">
        <v>0</v>
      </c>
      <c r="E1961" s="475">
        <v>0</v>
      </c>
    </row>
    <row r="1962" spans="1:5" x14ac:dyDescent="0.25">
      <c r="A1962" s="432">
        <v>1956</v>
      </c>
      <c r="B1962" s="475">
        <v>0</v>
      </c>
      <c r="C1962" s="475">
        <v>0</v>
      </c>
      <c r="D1962" s="475">
        <v>0</v>
      </c>
      <c r="E1962" s="475">
        <v>0</v>
      </c>
    </row>
    <row r="1963" spans="1:5" x14ac:dyDescent="0.25">
      <c r="A1963" s="432">
        <v>1957</v>
      </c>
      <c r="B1963" s="475">
        <v>0</v>
      </c>
      <c r="C1963" s="475">
        <v>0</v>
      </c>
      <c r="D1963" s="475">
        <v>0</v>
      </c>
      <c r="E1963" s="475">
        <v>0</v>
      </c>
    </row>
    <row r="1964" spans="1:5" x14ac:dyDescent="0.25">
      <c r="A1964" s="432">
        <v>1958</v>
      </c>
      <c r="B1964" s="475">
        <v>0</v>
      </c>
      <c r="C1964" s="475">
        <v>0</v>
      </c>
      <c r="D1964" s="475">
        <v>0</v>
      </c>
      <c r="E1964" s="475">
        <v>0</v>
      </c>
    </row>
    <row r="1965" spans="1:5" x14ac:dyDescent="0.25">
      <c r="A1965" s="432">
        <v>1959</v>
      </c>
      <c r="B1965" s="475">
        <v>0</v>
      </c>
      <c r="C1965" s="475">
        <v>0</v>
      </c>
      <c r="D1965" s="475">
        <v>0</v>
      </c>
      <c r="E1965" s="475">
        <v>0</v>
      </c>
    </row>
    <row r="1966" spans="1:5" x14ac:dyDescent="0.25">
      <c r="A1966" s="432">
        <v>1960</v>
      </c>
      <c r="B1966" s="475">
        <v>0</v>
      </c>
      <c r="C1966" s="475">
        <v>0</v>
      </c>
      <c r="D1966" s="475">
        <v>0</v>
      </c>
      <c r="E1966" s="475">
        <v>0</v>
      </c>
    </row>
    <row r="1967" spans="1:5" x14ac:dyDescent="0.25">
      <c r="A1967" s="432">
        <v>1961</v>
      </c>
      <c r="B1967" s="475">
        <v>0</v>
      </c>
      <c r="C1967" s="475">
        <v>0</v>
      </c>
      <c r="D1967" s="475">
        <v>0</v>
      </c>
      <c r="E1967" s="475">
        <v>0</v>
      </c>
    </row>
    <row r="1968" spans="1:5" x14ac:dyDescent="0.25">
      <c r="A1968" s="432">
        <v>1962</v>
      </c>
      <c r="B1968" s="475">
        <v>0</v>
      </c>
      <c r="C1968" s="475">
        <v>0</v>
      </c>
      <c r="D1968" s="475">
        <v>0</v>
      </c>
      <c r="E1968" s="475">
        <v>0</v>
      </c>
    </row>
    <row r="1969" spans="1:5" x14ac:dyDescent="0.25">
      <c r="A1969" s="432">
        <v>1963</v>
      </c>
      <c r="B1969" s="475">
        <v>0</v>
      </c>
      <c r="C1969" s="475">
        <v>0</v>
      </c>
      <c r="D1969" s="475">
        <v>0</v>
      </c>
      <c r="E1969" s="475">
        <v>0</v>
      </c>
    </row>
    <row r="1970" spans="1:5" x14ac:dyDescent="0.25">
      <c r="A1970" s="432">
        <v>1964</v>
      </c>
      <c r="B1970" s="475">
        <v>0</v>
      </c>
      <c r="C1970" s="475">
        <v>0</v>
      </c>
      <c r="D1970" s="475">
        <v>0</v>
      </c>
      <c r="E1970" s="475">
        <v>0</v>
      </c>
    </row>
    <row r="1971" spans="1:5" x14ac:dyDescent="0.25">
      <c r="A1971" s="432">
        <v>1965</v>
      </c>
      <c r="B1971" s="475">
        <v>0</v>
      </c>
      <c r="C1971" s="475">
        <v>0</v>
      </c>
      <c r="D1971" s="475">
        <v>0</v>
      </c>
      <c r="E1971" s="475">
        <v>0</v>
      </c>
    </row>
    <row r="1972" spans="1:5" x14ac:dyDescent="0.25">
      <c r="A1972" s="432">
        <v>1966</v>
      </c>
      <c r="B1972" s="475">
        <v>0</v>
      </c>
      <c r="C1972" s="475">
        <v>0</v>
      </c>
      <c r="D1972" s="475">
        <v>0</v>
      </c>
      <c r="E1972" s="475">
        <v>0</v>
      </c>
    </row>
    <row r="1973" spans="1:5" x14ac:dyDescent="0.25">
      <c r="A1973" s="432">
        <v>1967</v>
      </c>
      <c r="B1973" s="475">
        <v>0</v>
      </c>
      <c r="C1973" s="475">
        <v>0</v>
      </c>
      <c r="D1973" s="475">
        <v>0</v>
      </c>
      <c r="E1973" s="475">
        <v>0</v>
      </c>
    </row>
    <row r="1974" spans="1:5" x14ac:dyDescent="0.25">
      <c r="A1974" s="432">
        <v>1968</v>
      </c>
      <c r="B1974" s="475">
        <v>0</v>
      </c>
      <c r="C1974" s="475">
        <v>0</v>
      </c>
      <c r="D1974" s="475">
        <v>0</v>
      </c>
      <c r="E1974" s="475">
        <v>0</v>
      </c>
    </row>
    <row r="1975" spans="1:5" x14ac:dyDescent="0.25">
      <c r="A1975" s="432">
        <v>1969</v>
      </c>
      <c r="B1975" s="475">
        <v>0</v>
      </c>
      <c r="C1975" s="475">
        <v>0</v>
      </c>
      <c r="D1975" s="475">
        <v>0</v>
      </c>
      <c r="E1975" s="475">
        <v>0</v>
      </c>
    </row>
    <row r="1976" spans="1:5" x14ac:dyDescent="0.25">
      <c r="A1976" s="432">
        <v>1970</v>
      </c>
      <c r="B1976" s="475">
        <v>0</v>
      </c>
      <c r="C1976" s="475">
        <v>0</v>
      </c>
      <c r="D1976" s="475">
        <v>0</v>
      </c>
      <c r="E1976" s="475">
        <v>0</v>
      </c>
    </row>
    <row r="1977" spans="1:5" x14ac:dyDescent="0.25">
      <c r="A1977" s="432">
        <v>1971</v>
      </c>
      <c r="B1977" s="475">
        <v>0</v>
      </c>
      <c r="C1977" s="475">
        <v>0</v>
      </c>
      <c r="D1977" s="475">
        <v>0</v>
      </c>
      <c r="E1977" s="475">
        <v>0</v>
      </c>
    </row>
    <row r="1978" spans="1:5" x14ac:dyDescent="0.25">
      <c r="A1978" s="432">
        <v>1972</v>
      </c>
      <c r="B1978" s="475">
        <v>0</v>
      </c>
      <c r="C1978" s="475">
        <v>0</v>
      </c>
      <c r="D1978" s="475">
        <v>0</v>
      </c>
      <c r="E1978" s="475">
        <v>0</v>
      </c>
    </row>
    <row r="1979" spans="1:5" x14ac:dyDescent="0.25">
      <c r="A1979" s="432">
        <v>1973</v>
      </c>
      <c r="B1979" s="475">
        <v>0</v>
      </c>
      <c r="C1979" s="475">
        <v>0</v>
      </c>
      <c r="D1979" s="475">
        <v>0</v>
      </c>
      <c r="E1979" s="475">
        <v>0</v>
      </c>
    </row>
    <row r="1980" spans="1:5" x14ac:dyDescent="0.25">
      <c r="A1980" s="432">
        <v>1974</v>
      </c>
      <c r="B1980" s="475">
        <v>0</v>
      </c>
      <c r="C1980" s="475">
        <v>0</v>
      </c>
      <c r="D1980" s="475">
        <v>0</v>
      </c>
      <c r="E1980" s="475">
        <v>0</v>
      </c>
    </row>
    <row r="1981" spans="1:5" x14ac:dyDescent="0.25">
      <c r="A1981" s="432">
        <v>1975</v>
      </c>
      <c r="B1981" s="475">
        <v>0</v>
      </c>
      <c r="C1981" s="475">
        <v>0</v>
      </c>
      <c r="D1981" s="475">
        <v>0</v>
      </c>
      <c r="E1981" s="475">
        <v>0</v>
      </c>
    </row>
    <row r="1982" spans="1:5" x14ac:dyDescent="0.25">
      <c r="A1982" s="432">
        <v>1976</v>
      </c>
      <c r="B1982" s="475">
        <v>0</v>
      </c>
      <c r="C1982" s="475">
        <v>0</v>
      </c>
      <c r="D1982" s="475">
        <v>0</v>
      </c>
      <c r="E1982" s="475">
        <v>0</v>
      </c>
    </row>
    <row r="1983" spans="1:5" x14ac:dyDescent="0.25">
      <c r="A1983" s="432">
        <v>1977</v>
      </c>
      <c r="B1983" s="475">
        <v>0</v>
      </c>
      <c r="C1983" s="475">
        <v>0</v>
      </c>
      <c r="D1983" s="475">
        <v>0</v>
      </c>
      <c r="E1983" s="475">
        <v>0</v>
      </c>
    </row>
    <row r="1984" spans="1:5" x14ac:dyDescent="0.25">
      <c r="A1984" s="432">
        <v>1978</v>
      </c>
      <c r="B1984" s="475">
        <v>0</v>
      </c>
      <c r="C1984" s="475">
        <v>0</v>
      </c>
      <c r="D1984" s="475">
        <v>0</v>
      </c>
      <c r="E1984" s="475">
        <v>0</v>
      </c>
    </row>
    <row r="1985" spans="1:5" x14ac:dyDescent="0.25">
      <c r="A1985" s="432">
        <v>1979</v>
      </c>
      <c r="B1985" s="475">
        <v>0</v>
      </c>
      <c r="C1985" s="475">
        <v>0</v>
      </c>
      <c r="D1985" s="475">
        <v>0</v>
      </c>
      <c r="E1985" s="475">
        <v>0</v>
      </c>
    </row>
    <row r="1986" spans="1:5" x14ac:dyDescent="0.25">
      <c r="A1986" s="432">
        <v>1980</v>
      </c>
      <c r="B1986" s="475">
        <v>0</v>
      </c>
      <c r="C1986" s="475">
        <v>0</v>
      </c>
      <c r="D1986" s="475">
        <v>0</v>
      </c>
      <c r="E1986" s="475">
        <v>0</v>
      </c>
    </row>
    <row r="1987" spans="1:5" x14ac:dyDescent="0.25">
      <c r="A1987" s="432">
        <v>1981</v>
      </c>
      <c r="B1987" s="475">
        <v>0</v>
      </c>
      <c r="C1987" s="475">
        <v>0</v>
      </c>
      <c r="D1987" s="475">
        <v>0</v>
      </c>
      <c r="E1987" s="475">
        <v>0</v>
      </c>
    </row>
    <row r="1988" spans="1:5" x14ac:dyDescent="0.25">
      <c r="A1988" s="432">
        <v>1982</v>
      </c>
      <c r="B1988" s="475">
        <v>0</v>
      </c>
      <c r="C1988" s="475">
        <v>0</v>
      </c>
      <c r="D1988" s="475">
        <v>0</v>
      </c>
      <c r="E1988" s="475">
        <v>0</v>
      </c>
    </row>
    <row r="1989" spans="1:5" x14ac:dyDescent="0.25">
      <c r="A1989" s="432">
        <v>1983</v>
      </c>
      <c r="B1989" s="475">
        <v>0</v>
      </c>
      <c r="C1989" s="475">
        <v>0</v>
      </c>
      <c r="D1989" s="475">
        <v>0</v>
      </c>
      <c r="E1989" s="475">
        <v>0</v>
      </c>
    </row>
    <row r="1990" spans="1:5" x14ac:dyDescent="0.25">
      <c r="A1990" s="432">
        <v>1984</v>
      </c>
      <c r="B1990" s="475">
        <v>0</v>
      </c>
      <c r="C1990" s="475">
        <v>0</v>
      </c>
      <c r="D1990" s="475">
        <v>0</v>
      </c>
      <c r="E1990" s="475">
        <v>0</v>
      </c>
    </row>
    <row r="1991" spans="1:5" x14ac:dyDescent="0.25">
      <c r="A1991" s="432">
        <v>1985</v>
      </c>
      <c r="B1991" s="475">
        <v>0</v>
      </c>
      <c r="C1991" s="475">
        <v>0</v>
      </c>
      <c r="D1991" s="475">
        <v>0</v>
      </c>
      <c r="E1991" s="475">
        <v>0</v>
      </c>
    </row>
    <row r="1992" spans="1:5" x14ac:dyDescent="0.25">
      <c r="A1992" s="432">
        <v>1986</v>
      </c>
      <c r="B1992" s="475">
        <v>0</v>
      </c>
      <c r="C1992" s="475">
        <v>0</v>
      </c>
      <c r="D1992" s="475">
        <v>0</v>
      </c>
      <c r="E1992" s="475">
        <v>0</v>
      </c>
    </row>
    <row r="1993" spans="1:5" x14ac:dyDescent="0.25">
      <c r="A1993" s="432">
        <v>1987</v>
      </c>
      <c r="B1993" s="475">
        <v>0</v>
      </c>
      <c r="C1993" s="475">
        <v>0</v>
      </c>
      <c r="D1993" s="475">
        <v>0</v>
      </c>
      <c r="E1993" s="475">
        <v>0</v>
      </c>
    </row>
    <row r="1994" spans="1:5" x14ac:dyDescent="0.25">
      <c r="A1994" s="432">
        <v>1988</v>
      </c>
      <c r="B1994" s="475">
        <v>0</v>
      </c>
      <c r="C1994" s="475">
        <v>0</v>
      </c>
      <c r="D1994" s="475">
        <v>0</v>
      </c>
      <c r="E1994" s="475">
        <v>0</v>
      </c>
    </row>
    <row r="1995" spans="1:5" x14ac:dyDescent="0.25">
      <c r="A1995" s="432">
        <v>1989</v>
      </c>
      <c r="B1995" s="475">
        <v>0</v>
      </c>
      <c r="C1995" s="475">
        <v>0</v>
      </c>
      <c r="D1995" s="475">
        <v>0</v>
      </c>
      <c r="E1995" s="475">
        <v>0</v>
      </c>
    </row>
    <row r="1996" spans="1:5" x14ac:dyDescent="0.25">
      <c r="A1996" s="432">
        <v>1990</v>
      </c>
      <c r="B1996" s="475">
        <v>0</v>
      </c>
      <c r="C1996" s="475">
        <v>0</v>
      </c>
      <c r="D1996" s="475">
        <v>0</v>
      </c>
      <c r="E1996" s="475">
        <v>0</v>
      </c>
    </row>
    <row r="1997" spans="1:5" x14ac:dyDescent="0.25">
      <c r="A1997" s="432">
        <v>1991</v>
      </c>
      <c r="B1997" s="475">
        <v>0</v>
      </c>
      <c r="C1997" s="475">
        <v>0</v>
      </c>
      <c r="D1997" s="475">
        <v>0</v>
      </c>
      <c r="E1997" s="475">
        <v>0</v>
      </c>
    </row>
    <row r="1998" spans="1:5" x14ac:dyDescent="0.25">
      <c r="A1998" s="432">
        <v>1992</v>
      </c>
      <c r="B1998" s="475">
        <v>0</v>
      </c>
      <c r="C1998" s="475">
        <v>0</v>
      </c>
      <c r="D1998" s="475">
        <v>0</v>
      </c>
      <c r="E1998" s="475">
        <v>0</v>
      </c>
    </row>
    <row r="1999" spans="1:5" x14ac:dyDescent="0.25">
      <c r="A1999" s="432">
        <v>1993</v>
      </c>
      <c r="B1999" s="475">
        <v>0</v>
      </c>
      <c r="C1999" s="475">
        <v>0</v>
      </c>
      <c r="D1999" s="475">
        <v>0</v>
      </c>
      <c r="E1999" s="475">
        <v>0</v>
      </c>
    </row>
    <row r="2000" spans="1:5" x14ac:dyDescent="0.25">
      <c r="A2000" s="432">
        <v>1994</v>
      </c>
      <c r="B2000" s="475">
        <v>0</v>
      </c>
      <c r="C2000" s="475">
        <v>0</v>
      </c>
      <c r="D2000" s="475">
        <v>0</v>
      </c>
      <c r="E2000" s="475">
        <v>0</v>
      </c>
    </row>
    <row r="2001" spans="1:5" x14ac:dyDescent="0.25">
      <c r="A2001" s="432">
        <v>1995</v>
      </c>
      <c r="B2001" s="475">
        <v>0</v>
      </c>
      <c r="C2001" s="475">
        <v>0</v>
      </c>
      <c r="D2001" s="475">
        <v>0</v>
      </c>
      <c r="E2001" s="475">
        <v>0</v>
      </c>
    </row>
    <row r="2002" spans="1:5" x14ac:dyDescent="0.25">
      <c r="A2002" s="432">
        <v>1996</v>
      </c>
      <c r="B2002" s="475">
        <v>0</v>
      </c>
      <c r="C2002" s="475">
        <v>0</v>
      </c>
      <c r="D2002" s="475">
        <v>0</v>
      </c>
      <c r="E2002" s="475">
        <v>0</v>
      </c>
    </row>
    <row r="2003" spans="1:5" x14ac:dyDescent="0.25">
      <c r="A2003" s="432">
        <v>1997</v>
      </c>
      <c r="B2003" s="475">
        <v>0</v>
      </c>
      <c r="C2003" s="475">
        <v>0</v>
      </c>
      <c r="D2003" s="475">
        <v>0</v>
      </c>
      <c r="E2003" s="475">
        <v>0</v>
      </c>
    </row>
    <row r="2004" spans="1:5" x14ac:dyDescent="0.25">
      <c r="A2004" s="432">
        <v>1998</v>
      </c>
      <c r="B2004" s="475">
        <v>0</v>
      </c>
      <c r="C2004" s="475">
        <v>0</v>
      </c>
      <c r="D2004" s="475">
        <v>0</v>
      </c>
      <c r="E2004" s="475">
        <v>0</v>
      </c>
    </row>
    <row r="2005" spans="1:5" x14ac:dyDescent="0.25">
      <c r="A2005" s="432">
        <v>1999</v>
      </c>
      <c r="B2005" s="475">
        <v>0</v>
      </c>
      <c r="C2005" s="475">
        <v>0</v>
      </c>
      <c r="D2005" s="475">
        <v>0</v>
      </c>
      <c r="E2005" s="475">
        <v>0</v>
      </c>
    </row>
    <row r="2006" spans="1:5" x14ac:dyDescent="0.25">
      <c r="A2006" s="432">
        <v>2000</v>
      </c>
      <c r="B2006" s="475">
        <v>0</v>
      </c>
      <c r="C2006" s="475">
        <v>0</v>
      </c>
      <c r="D2006" s="475">
        <v>0</v>
      </c>
      <c r="E2006" s="475">
        <v>0</v>
      </c>
    </row>
    <row r="2007" spans="1:5" x14ac:dyDescent="0.25">
      <c r="A2007" s="432">
        <v>2001</v>
      </c>
      <c r="B2007" s="475">
        <v>0</v>
      </c>
      <c r="C2007" s="475">
        <v>0</v>
      </c>
      <c r="D2007" s="475">
        <v>0</v>
      </c>
      <c r="E2007" s="475">
        <v>0</v>
      </c>
    </row>
    <row r="2008" spans="1:5" x14ac:dyDescent="0.25">
      <c r="A2008" s="432">
        <v>2002</v>
      </c>
      <c r="B2008" s="475">
        <v>0</v>
      </c>
      <c r="C2008" s="475">
        <v>0</v>
      </c>
      <c r="D2008" s="475">
        <v>0</v>
      </c>
      <c r="E2008" s="475">
        <v>0</v>
      </c>
    </row>
    <row r="2009" spans="1:5" x14ac:dyDescent="0.25">
      <c r="A2009" s="432">
        <v>2003</v>
      </c>
      <c r="B2009" s="475">
        <v>0</v>
      </c>
      <c r="C2009" s="475">
        <v>0</v>
      </c>
      <c r="D2009" s="475">
        <v>0</v>
      </c>
      <c r="E2009" s="475">
        <v>0</v>
      </c>
    </row>
    <row r="2010" spans="1:5" x14ac:dyDescent="0.25">
      <c r="A2010" s="432">
        <v>2004</v>
      </c>
      <c r="B2010" s="475">
        <v>0</v>
      </c>
      <c r="C2010" s="475">
        <v>0</v>
      </c>
      <c r="D2010" s="475">
        <v>0</v>
      </c>
      <c r="E2010" s="475">
        <v>0</v>
      </c>
    </row>
    <row r="2011" spans="1:5" x14ac:dyDescent="0.25">
      <c r="A2011" s="432">
        <v>2005</v>
      </c>
      <c r="B2011" s="475">
        <v>0</v>
      </c>
      <c r="C2011" s="475">
        <v>0</v>
      </c>
      <c r="D2011" s="475">
        <v>0</v>
      </c>
      <c r="E2011" s="475">
        <v>0</v>
      </c>
    </row>
    <row r="2012" spans="1:5" x14ac:dyDescent="0.25">
      <c r="A2012" s="432">
        <v>2006</v>
      </c>
      <c r="B2012" s="475">
        <v>0</v>
      </c>
      <c r="C2012" s="475">
        <v>0</v>
      </c>
      <c r="D2012" s="475">
        <v>0</v>
      </c>
      <c r="E2012" s="475">
        <v>0</v>
      </c>
    </row>
    <row r="2013" spans="1:5" x14ac:dyDescent="0.25">
      <c r="A2013" s="432">
        <v>2007</v>
      </c>
      <c r="B2013" s="475">
        <v>0</v>
      </c>
      <c r="C2013" s="475">
        <v>0</v>
      </c>
      <c r="D2013" s="475">
        <v>0</v>
      </c>
      <c r="E2013" s="475">
        <v>0</v>
      </c>
    </row>
    <row r="2014" spans="1:5" x14ac:dyDescent="0.25">
      <c r="A2014" s="432">
        <v>2008</v>
      </c>
      <c r="B2014" s="475">
        <v>0</v>
      </c>
      <c r="C2014" s="475">
        <v>0</v>
      </c>
      <c r="D2014" s="475">
        <v>0</v>
      </c>
      <c r="E2014" s="475">
        <v>0</v>
      </c>
    </row>
    <row r="2015" spans="1:5" x14ac:dyDescent="0.25">
      <c r="A2015" s="432">
        <v>2009</v>
      </c>
      <c r="B2015" s="475">
        <v>0</v>
      </c>
      <c r="C2015" s="475">
        <v>0</v>
      </c>
      <c r="D2015" s="475">
        <v>0</v>
      </c>
      <c r="E2015" s="475">
        <v>0</v>
      </c>
    </row>
    <row r="2016" spans="1:5" x14ac:dyDescent="0.25">
      <c r="A2016" s="432">
        <v>2010</v>
      </c>
      <c r="B2016" s="475">
        <v>0</v>
      </c>
      <c r="C2016" s="475">
        <v>0</v>
      </c>
      <c r="D2016" s="475">
        <v>0</v>
      </c>
      <c r="E2016" s="475">
        <v>0</v>
      </c>
    </row>
    <row r="2017" spans="1:5" x14ac:dyDescent="0.25">
      <c r="A2017" s="432">
        <v>2011</v>
      </c>
      <c r="B2017" s="475">
        <v>0</v>
      </c>
      <c r="C2017" s="475">
        <v>0</v>
      </c>
      <c r="D2017" s="475">
        <v>0</v>
      </c>
      <c r="E2017" s="475">
        <v>0</v>
      </c>
    </row>
    <row r="2018" spans="1:5" x14ac:dyDescent="0.25">
      <c r="A2018" s="432">
        <v>2012</v>
      </c>
      <c r="B2018" s="475">
        <v>0</v>
      </c>
      <c r="C2018" s="475">
        <v>0</v>
      </c>
      <c r="D2018" s="475">
        <v>0</v>
      </c>
      <c r="E2018" s="475">
        <v>0</v>
      </c>
    </row>
    <row r="2019" spans="1:5" x14ac:dyDescent="0.25">
      <c r="A2019" s="432">
        <v>2013</v>
      </c>
      <c r="B2019" s="475">
        <v>0</v>
      </c>
      <c r="C2019" s="475">
        <v>0</v>
      </c>
      <c r="D2019" s="475">
        <v>0</v>
      </c>
      <c r="E2019" s="475">
        <v>0</v>
      </c>
    </row>
    <row r="2020" spans="1:5" x14ac:dyDescent="0.25">
      <c r="A2020" s="432">
        <v>2014</v>
      </c>
      <c r="B2020" s="475">
        <v>0</v>
      </c>
      <c r="C2020" s="475">
        <v>0</v>
      </c>
      <c r="D2020" s="475">
        <v>0</v>
      </c>
      <c r="E2020" s="475">
        <v>0</v>
      </c>
    </row>
    <row r="2021" spans="1:5" x14ac:dyDescent="0.25">
      <c r="A2021" s="432">
        <v>2015</v>
      </c>
      <c r="B2021" s="475">
        <v>0</v>
      </c>
      <c r="C2021" s="475">
        <v>0</v>
      </c>
      <c r="D2021" s="475">
        <v>0</v>
      </c>
      <c r="E2021" s="475">
        <v>0</v>
      </c>
    </row>
    <row r="2022" spans="1:5" x14ac:dyDescent="0.25">
      <c r="A2022" s="432">
        <v>2016</v>
      </c>
      <c r="B2022" s="475">
        <v>0</v>
      </c>
      <c r="C2022" s="475">
        <v>0</v>
      </c>
      <c r="D2022" s="475">
        <v>0</v>
      </c>
      <c r="E2022" s="475">
        <v>0</v>
      </c>
    </row>
    <row r="2023" spans="1:5" x14ac:dyDescent="0.25">
      <c r="A2023" s="432">
        <v>2017</v>
      </c>
      <c r="B2023" s="475">
        <v>0</v>
      </c>
      <c r="C2023" s="475">
        <v>0</v>
      </c>
      <c r="D2023" s="475">
        <v>0</v>
      </c>
      <c r="E2023" s="475">
        <v>0</v>
      </c>
    </row>
    <row r="2024" spans="1:5" x14ac:dyDescent="0.25">
      <c r="A2024" s="432">
        <v>2018</v>
      </c>
      <c r="B2024" s="475">
        <v>0</v>
      </c>
      <c r="C2024" s="475">
        <v>0</v>
      </c>
      <c r="D2024" s="475">
        <v>0</v>
      </c>
      <c r="E2024" s="475">
        <v>0</v>
      </c>
    </row>
    <row r="2025" spans="1:5" x14ac:dyDescent="0.25">
      <c r="A2025" s="432">
        <v>2019</v>
      </c>
      <c r="B2025" s="475">
        <v>0</v>
      </c>
      <c r="C2025" s="475">
        <v>0</v>
      </c>
      <c r="D2025" s="475">
        <v>0</v>
      </c>
      <c r="E2025" s="475">
        <v>0</v>
      </c>
    </row>
    <row r="2026" spans="1:5" x14ac:dyDescent="0.25">
      <c r="A2026" s="432">
        <v>2020</v>
      </c>
      <c r="B2026" s="475">
        <v>0</v>
      </c>
      <c r="C2026" s="475">
        <v>0</v>
      </c>
      <c r="D2026" s="475">
        <v>0</v>
      </c>
      <c r="E2026" s="475">
        <v>0</v>
      </c>
    </row>
    <row r="2027" spans="1:5" x14ac:dyDescent="0.25">
      <c r="A2027" s="432">
        <v>2021</v>
      </c>
      <c r="B2027" s="475">
        <v>0</v>
      </c>
      <c r="C2027" s="475">
        <v>0</v>
      </c>
      <c r="D2027" s="475">
        <v>0</v>
      </c>
      <c r="E2027" s="475">
        <v>0</v>
      </c>
    </row>
    <row r="2028" spans="1:5" x14ac:dyDescent="0.25">
      <c r="A2028" s="432">
        <v>2022</v>
      </c>
      <c r="B2028" s="475">
        <v>0</v>
      </c>
      <c r="C2028" s="475">
        <v>0</v>
      </c>
      <c r="D2028" s="475">
        <v>0</v>
      </c>
      <c r="E2028" s="475">
        <v>0</v>
      </c>
    </row>
    <row r="2029" spans="1:5" x14ac:dyDescent="0.25">
      <c r="A2029" s="432">
        <v>2023</v>
      </c>
      <c r="B2029" s="475">
        <v>0</v>
      </c>
      <c r="C2029" s="475">
        <v>0</v>
      </c>
      <c r="D2029" s="475">
        <v>0</v>
      </c>
      <c r="E2029" s="475">
        <v>0</v>
      </c>
    </row>
    <row r="2030" spans="1:5" x14ac:dyDescent="0.25">
      <c r="A2030" s="432">
        <v>2024</v>
      </c>
      <c r="B2030" s="475">
        <v>0</v>
      </c>
      <c r="C2030" s="475">
        <v>0</v>
      </c>
      <c r="D2030" s="475">
        <v>0</v>
      </c>
      <c r="E2030" s="475">
        <v>0</v>
      </c>
    </row>
    <row r="2031" spans="1:5" x14ac:dyDescent="0.25">
      <c r="A2031" s="432">
        <v>2025</v>
      </c>
      <c r="B2031" s="475">
        <v>0</v>
      </c>
      <c r="C2031" s="475">
        <v>0</v>
      </c>
      <c r="D2031" s="475">
        <v>0</v>
      </c>
      <c r="E2031" s="475">
        <v>0</v>
      </c>
    </row>
    <row r="2032" spans="1:5" x14ac:dyDescent="0.25">
      <c r="A2032" s="432">
        <v>2026</v>
      </c>
      <c r="B2032" s="475">
        <v>0</v>
      </c>
      <c r="C2032" s="475">
        <v>0</v>
      </c>
      <c r="D2032" s="475">
        <v>0</v>
      </c>
      <c r="E2032" s="475">
        <v>0</v>
      </c>
    </row>
    <row r="2033" spans="1:5" x14ac:dyDescent="0.25">
      <c r="A2033" s="432">
        <v>2027</v>
      </c>
      <c r="B2033" s="475">
        <v>0</v>
      </c>
      <c r="C2033" s="475">
        <v>0</v>
      </c>
      <c r="D2033" s="475">
        <v>0</v>
      </c>
      <c r="E2033" s="475">
        <v>0</v>
      </c>
    </row>
    <row r="2034" spans="1:5" x14ac:dyDescent="0.25">
      <c r="A2034" s="432">
        <v>2028</v>
      </c>
      <c r="B2034" s="475">
        <v>0</v>
      </c>
      <c r="C2034" s="475">
        <v>0</v>
      </c>
      <c r="D2034" s="475">
        <v>0</v>
      </c>
      <c r="E2034" s="475">
        <v>0</v>
      </c>
    </row>
    <row r="2035" spans="1:5" x14ac:dyDescent="0.25">
      <c r="A2035" s="432">
        <v>2029</v>
      </c>
      <c r="B2035" s="475">
        <v>0</v>
      </c>
      <c r="C2035" s="475">
        <v>0</v>
      </c>
      <c r="D2035" s="475">
        <v>0</v>
      </c>
      <c r="E2035" s="475">
        <v>0</v>
      </c>
    </row>
    <row r="2036" spans="1:5" x14ac:dyDescent="0.25">
      <c r="A2036" s="432">
        <v>2030</v>
      </c>
      <c r="B2036" s="475">
        <v>0</v>
      </c>
      <c r="C2036" s="475">
        <v>0</v>
      </c>
      <c r="D2036" s="475">
        <v>0</v>
      </c>
      <c r="E2036" s="475">
        <v>0</v>
      </c>
    </row>
    <row r="2037" spans="1:5" x14ac:dyDescent="0.25">
      <c r="A2037" s="432">
        <v>2031</v>
      </c>
      <c r="B2037" s="475">
        <v>0</v>
      </c>
      <c r="C2037" s="475">
        <v>0</v>
      </c>
      <c r="D2037" s="475">
        <v>0</v>
      </c>
      <c r="E2037" s="475">
        <v>0</v>
      </c>
    </row>
    <row r="2038" spans="1:5" x14ac:dyDescent="0.25">
      <c r="A2038" s="432">
        <v>2032</v>
      </c>
      <c r="B2038" s="475">
        <v>0</v>
      </c>
      <c r="C2038" s="475">
        <v>0</v>
      </c>
      <c r="D2038" s="475">
        <v>0</v>
      </c>
      <c r="E2038" s="475">
        <v>0</v>
      </c>
    </row>
    <row r="2039" spans="1:5" x14ac:dyDescent="0.25">
      <c r="A2039" s="432">
        <v>2033</v>
      </c>
      <c r="B2039" s="475">
        <v>0</v>
      </c>
      <c r="C2039" s="475">
        <v>0</v>
      </c>
      <c r="D2039" s="475">
        <v>0</v>
      </c>
      <c r="E2039" s="475">
        <v>0</v>
      </c>
    </row>
    <row r="2040" spans="1:5" x14ac:dyDescent="0.25">
      <c r="A2040" s="432">
        <v>2034</v>
      </c>
      <c r="B2040" s="475">
        <v>0</v>
      </c>
      <c r="C2040" s="475">
        <v>0</v>
      </c>
      <c r="D2040" s="475">
        <v>0</v>
      </c>
      <c r="E2040" s="475">
        <v>0</v>
      </c>
    </row>
    <row r="2041" spans="1:5" x14ac:dyDescent="0.25">
      <c r="A2041" s="432">
        <v>2035</v>
      </c>
      <c r="B2041" s="475">
        <v>0</v>
      </c>
      <c r="C2041" s="475">
        <v>0</v>
      </c>
      <c r="D2041" s="475">
        <v>0</v>
      </c>
      <c r="E2041" s="475">
        <v>0</v>
      </c>
    </row>
    <row r="2042" spans="1:5" x14ac:dyDescent="0.25">
      <c r="A2042" s="432">
        <v>2036</v>
      </c>
      <c r="B2042" s="475">
        <v>0</v>
      </c>
      <c r="C2042" s="475">
        <v>0</v>
      </c>
      <c r="D2042" s="475">
        <v>0</v>
      </c>
      <c r="E2042" s="475">
        <v>0</v>
      </c>
    </row>
    <row r="2043" spans="1:5" x14ac:dyDescent="0.25">
      <c r="A2043" s="432">
        <v>2037</v>
      </c>
      <c r="B2043" s="475">
        <v>0</v>
      </c>
      <c r="C2043" s="475">
        <v>0</v>
      </c>
      <c r="D2043" s="475">
        <v>0</v>
      </c>
      <c r="E2043" s="475">
        <v>0</v>
      </c>
    </row>
    <row r="2044" spans="1:5" x14ac:dyDescent="0.25">
      <c r="A2044" s="432">
        <v>2038</v>
      </c>
      <c r="B2044" s="475">
        <v>0</v>
      </c>
      <c r="C2044" s="475">
        <v>0</v>
      </c>
      <c r="D2044" s="475">
        <v>0</v>
      </c>
      <c r="E2044" s="475">
        <v>0</v>
      </c>
    </row>
    <row r="2045" spans="1:5" x14ac:dyDescent="0.25">
      <c r="A2045" s="432">
        <v>2039</v>
      </c>
      <c r="B2045" s="475">
        <v>0</v>
      </c>
      <c r="C2045" s="475">
        <v>0</v>
      </c>
      <c r="D2045" s="475">
        <v>0</v>
      </c>
      <c r="E2045" s="475">
        <v>0</v>
      </c>
    </row>
    <row r="2046" spans="1:5" x14ac:dyDescent="0.25">
      <c r="A2046" s="432">
        <v>2040</v>
      </c>
      <c r="B2046" s="475">
        <v>0</v>
      </c>
      <c r="C2046" s="475">
        <v>0</v>
      </c>
      <c r="D2046" s="475">
        <v>0</v>
      </c>
      <c r="E2046" s="475">
        <v>0</v>
      </c>
    </row>
    <row r="2047" spans="1:5" x14ac:dyDescent="0.25">
      <c r="A2047" s="432">
        <v>2041</v>
      </c>
      <c r="B2047" s="475">
        <v>0</v>
      </c>
      <c r="C2047" s="475">
        <v>0</v>
      </c>
      <c r="D2047" s="475">
        <v>0</v>
      </c>
      <c r="E2047" s="475">
        <v>0</v>
      </c>
    </row>
    <row r="2048" spans="1:5" x14ac:dyDescent="0.25">
      <c r="A2048" s="432">
        <v>2042</v>
      </c>
      <c r="B2048" s="475">
        <v>0</v>
      </c>
      <c r="C2048" s="475">
        <v>0</v>
      </c>
      <c r="D2048" s="475">
        <v>0</v>
      </c>
      <c r="E2048" s="475">
        <v>0</v>
      </c>
    </row>
    <row r="2049" spans="1:5" x14ac:dyDescent="0.25">
      <c r="A2049" s="432">
        <v>2043</v>
      </c>
      <c r="B2049" s="475">
        <v>0</v>
      </c>
      <c r="C2049" s="475">
        <v>0</v>
      </c>
      <c r="D2049" s="475">
        <v>0</v>
      </c>
      <c r="E2049" s="475">
        <v>0</v>
      </c>
    </row>
    <row r="2050" spans="1:5" x14ac:dyDescent="0.25">
      <c r="A2050" s="432">
        <v>2044</v>
      </c>
      <c r="B2050" s="475">
        <v>0</v>
      </c>
      <c r="C2050" s="475">
        <v>0</v>
      </c>
      <c r="D2050" s="475">
        <v>0</v>
      </c>
      <c r="E2050" s="475">
        <v>0</v>
      </c>
    </row>
    <row r="2051" spans="1:5" x14ac:dyDescent="0.25">
      <c r="A2051" s="432">
        <v>2045</v>
      </c>
      <c r="B2051" s="475">
        <v>0</v>
      </c>
      <c r="C2051" s="475">
        <v>0</v>
      </c>
      <c r="D2051" s="475">
        <v>0</v>
      </c>
      <c r="E2051" s="475">
        <v>0</v>
      </c>
    </row>
    <row r="2052" spans="1:5" x14ac:dyDescent="0.25">
      <c r="A2052" s="432">
        <v>2046</v>
      </c>
      <c r="B2052" s="475">
        <v>0</v>
      </c>
      <c r="C2052" s="475">
        <v>0</v>
      </c>
      <c r="D2052" s="475">
        <v>0</v>
      </c>
      <c r="E2052" s="475">
        <v>0</v>
      </c>
    </row>
    <row r="2053" spans="1:5" x14ac:dyDescent="0.25">
      <c r="A2053" s="432">
        <v>2047</v>
      </c>
      <c r="B2053" s="475">
        <v>0</v>
      </c>
      <c r="C2053" s="475">
        <v>0</v>
      </c>
      <c r="D2053" s="475">
        <v>0</v>
      </c>
      <c r="E2053" s="475">
        <v>0</v>
      </c>
    </row>
    <row r="2054" spans="1:5" x14ac:dyDescent="0.25">
      <c r="A2054" s="432">
        <v>2048</v>
      </c>
      <c r="B2054" s="475">
        <v>0</v>
      </c>
      <c r="C2054" s="475">
        <v>0</v>
      </c>
      <c r="D2054" s="475">
        <v>0</v>
      </c>
      <c r="E2054" s="475">
        <v>0</v>
      </c>
    </row>
    <row r="2055" spans="1:5" x14ac:dyDescent="0.25">
      <c r="A2055" s="432">
        <v>2049</v>
      </c>
      <c r="B2055" s="475">
        <v>0</v>
      </c>
      <c r="C2055" s="475">
        <v>0</v>
      </c>
      <c r="D2055" s="475">
        <v>0</v>
      </c>
      <c r="E2055" s="475">
        <v>0</v>
      </c>
    </row>
    <row r="2056" spans="1:5" x14ac:dyDescent="0.25">
      <c r="A2056" s="432">
        <v>2050</v>
      </c>
      <c r="B2056" s="475">
        <v>0</v>
      </c>
      <c r="C2056" s="475">
        <v>0</v>
      </c>
      <c r="D2056" s="475">
        <v>0</v>
      </c>
      <c r="E2056" s="475">
        <v>0</v>
      </c>
    </row>
    <row r="2057" spans="1:5" x14ac:dyDescent="0.25">
      <c r="A2057" s="432">
        <v>2051</v>
      </c>
      <c r="B2057" s="475">
        <v>0</v>
      </c>
      <c r="C2057" s="475">
        <v>0</v>
      </c>
      <c r="D2057" s="475">
        <v>0</v>
      </c>
      <c r="E2057" s="475">
        <v>0</v>
      </c>
    </row>
    <row r="2058" spans="1:5" x14ac:dyDescent="0.25">
      <c r="A2058" s="432">
        <v>2052</v>
      </c>
      <c r="B2058" s="475">
        <v>0</v>
      </c>
      <c r="C2058" s="475">
        <v>0</v>
      </c>
      <c r="D2058" s="475">
        <v>0</v>
      </c>
      <c r="E2058" s="475">
        <v>0</v>
      </c>
    </row>
    <row r="2059" spans="1:5" x14ac:dyDescent="0.25">
      <c r="A2059" s="432">
        <v>2053</v>
      </c>
      <c r="B2059" s="475">
        <v>0</v>
      </c>
      <c r="C2059" s="475">
        <v>0</v>
      </c>
      <c r="D2059" s="475">
        <v>0</v>
      </c>
      <c r="E2059" s="475">
        <v>0</v>
      </c>
    </row>
    <row r="2060" spans="1:5" x14ac:dyDescent="0.25">
      <c r="A2060" s="432">
        <v>2054</v>
      </c>
      <c r="B2060" s="475">
        <v>0</v>
      </c>
      <c r="C2060" s="475">
        <v>0</v>
      </c>
      <c r="D2060" s="475">
        <v>0</v>
      </c>
      <c r="E2060" s="475">
        <v>0</v>
      </c>
    </row>
    <row r="2061" spans="1:5" x14ac:dyDescent="0.25">
      <c r="A2061" s="432">
        <v>2055</v>
      </c>
      <c r="B2061" s="475">
        <v>0</v>
      </c>
      <c r="C2061" s="475">
        <v>0</v>
      </c>
      <c r="D2061" s="475">
        <v>0</v>
      </c>
      <c r="E2061" s="475">
        <v>0</v>
      </c>
    </row>
    <row r="2062" spans="1:5" x14ac:dyDescent="0.25">
      <c r="A2062" s="432">
        <v>2056</v>
      </c>
      <c r="B2062" s="475">
        <v>0</v>
      </c>
      <c r="C2062" s="475">
        <v>0</v>
      </c>
      <c r="D2062" s="475">
        <v>0</v>
      </c>
      <c r="E2062" s="475">
        <v>0</v>
      </c>
    </row>
    <row r="2063" spans="1:5" x14ac:dyDescent="0.25">
      <c r="A2063" s="432">
        <v>2057</v>
      </c>
      <c r="B2063" s="475">
        <v>0</v>
      </c>
      <c r="C2063" s="475">
        <v>0</v>
      </c>
      <c r="D2063" s="475">
        <v>0</v>
      </c>
      <c r="E2063" s="475">
        <v>0</v>
      </c>
    </row>
    <row r="2064" spans="1:5" x14ac:dyDescent="0.25">
      <c r="A2064" s="432">
        <v>2058</v>
      </c>
      <c r="B2064" s="475">
        <v>0</v>
      </c>
      <c r="C2064" s="475">
        <v>0</v>
      </c>
      <c r="D2064" s="475">
        <v>0</v>
      </c>
      <c r="E2064" s="475">
        <v>0</v>
      </c>
    </row>
    <row r="2065" spans="1:5" x14ac:dyDescent="0.25">
      <c r="A2065" s="432">
        <v>2059</v>
      </c>
      <c r="B2065" s="475">
        <v>0</v>
      </c>
      <c r="C2065" s="475">
        <v>0</v>
      </c>
      <c r="D2065" s="475">
        <v>0</v>
      </c>
      <c r="E2065" s="475">
        <v>0</v>
      </c>
    </row>
    <row r="2066" spans="1:5" x14ac:dyDescent="0.25">
      <c r="A2066" s="432">
        <v>2060</v>
      </c>
      <c r="B2066" s="475">
        <v>0</v>
      </c>
      <c r="C2066" s="475">
        <v>0</v>
      </c>
      <c r="D2066" s="475">
        <v>0</v>
      </c>
      <c r="E2066" s="475">
        <v>0</v>
      </c>
    </row>
    <row r="2067" spans="1:5" x14ac:dyDescent="0.25">
      <c r="A2067" s="432">
        <v>2061</v>
      </c>
      <c r="B2067" s="475">
        <v>0</v>
      </c>
      <c r="C2067" s="475">
        <v>0</v>
      </c>
      <c r="D2067" s="475">
        <v>0</v>
      </c>
      <c r="E2067" s="475">
        <v>0</v>
      </c>
    </row>
    <row r="2068" spans="1:5" x14ac:dyDescent="0.25">
      <c r="A2068" s="432">
        <v>2062</v>
      </c>
      <c r="B2068" s="475">
        <v>0</v>
      </c>
      <c r="C2068" s="475">
        <v>0</v>
      </c>
      <c r="D2068" s="475">
        <v>0</v>
      </c>
      <c r="E2068" s="475">
        <v>0</v>
      </c>
    </row>
    <row r="2069" spans="1:5" x14ac:dyDescent="0.25">
      <c r="A2069" s="432">
        <v>2063</v>
      </c>
      <c r="B2069" s="475">
        <v>0</v>
      </c>
      <c r="C2069" s="475">
        <v>0</v>
      </c>
      <c r="D2069" s="475">
        <v>0</v>
      </c>
      <c r="E2069" s="475">
        <v>0</v>
      </c>
    </row>
    <row r="2070" spans="1:5" x14ac:dyDescent="0.25">
      <c r="A2070" s="432">
        <v>2064</v>
      </c>
      <c r="B2070" s="475">
        <v>0</v>
      </c>
      <c r="C2070" s="475">
        <v>0</v>
      </c>
      <c r="D2070" s="475">
        <v>0</v>
      </c>
      <c r="E2070" s="475">
        <v>0</v>
      </c>
    </row>
    <row r="2071" spans="1:5" x14ac:dyDescent="0.25">
      <c r="A2071" s="432">
        <v>2065</v>
      </c>
      <c r="B2071" s="475">
        <v>0</v>
      </c>
      <c r="C2071" s="475">
        <v>0</v>
      </c>
      <c r="D2071" s="475">
        <v>0</v>
      </c>
      <c r="E2071" s="475">
        <v>0</v>
      </c>
    </row>
    <row r="2072" spans="1:5" x14ac:dyDescent="0.25">
      <c r="A2072" s="432">
        <v>2066</v>
      </c>
      <c r="B2072" s="475">
        <v>0</v>
      </c>
      <c r="C2072" s="475">
        <v>0</v>
      </c>
      <c r="D2072" s="475">
        <v>0</v>
      </c>
      <c r="E2072" s="475">
        <v>0</v>
      </c>
    </row>
    <row r="2073" spans="1:5" x14ac:dyDescent="0.25">
      <c r="A2073" s="432">
        <v>2067</v>
      </c>
      <c r="B2073" s="475">
        <v>0</v>
      </c>
      <c r="C2073" s="475">
        <v>0</v>
      </c>
      <c r="D2073" s="475">
        <v>0</v>
      </c>
      <c r="E2073" s="475">
        <v>0</v>
      </c>
    </row>
    <row r="2074" spans="1:5" x14ac:dyDescent="0.25">
      <c r="A2074" s="432">
        <v>2068</v>
      </c>
      <c r="B2074" s="475">
        <v>0</v>
      </c>
      <c r="C2074" s="475">
        <v>0</v>
      </c>
      <c r="D2074" s="475">
        <v>0</v>
      </c>
      <c r="E2074" s="475">
        <v>0</v>
      </c>
    </row>
    <row r="2075" spans="1:5" x14ac:dyDescent="0.25">
      <c r="A2075" s="432">
        <v>2069</v>
      </c>
      <c r="B2075" s="475">
        <v>0</v>
      </c>
      <c r="C2075" s="475">
        <v>0</v>
      </c>
      <c r="D2075" s="475">
        <v>0</v>
      </c>
      <c r="E2075" s="475">
        <v>0</v>
      </c>
    </row>
    <row r="2076" spans="1:5" x14ac:dyDescent="0.25">
      <c r="A2076" s="432">
        <v>2070</v>
      </c>
      <c r="B2076" s="475">
        <v>0</v>
      </c>
      <c r="C2076" s="475">
        <v>0</v>
      </c>
      <c r="D2076" s="475">
        <v>0</v>
      </c>
      <c r="E2076" s="475">
        <v>0</v>
      </c>
    </row>
    <row r="2077" spans="1:5" x14ac:dyDescent="0.25">
      <c r="A2077" s="432">
        <v>2071</v>
      </c>
      <c r="B2077" s="475">
        <v>0</v>
      </c>
      <c r="C2077" s="475">
        <v>0</v>
      </c>
      <c r="D2077" s="475">
        <v>0</v>
      </c>
      <c r="E2077" s="475">
        <v>0</v>
      </c>
    </row>
    <row r="2078" spans="1:5" x14ac:dyDescent="0.25">
      <c r="A2078" s="432">
        <v>2072</v>
      </c>
      <c r="B2078" s="475">
        <v>0</v>
      </c>
      <c r="C2078" s="475">
        <v>0</v>
      </c>
      <c r="D2078" s="475">
        <v>0</v>
      </c>
      <c r="E2078" s="475">
        <v>0</v>
      </c>
    </row>
    <row r="2079" spans="1:5" x14ac:dyDescent="0.25">
      <c r="A2079" s="432">
        <v>2073</v>
      </c>
      <c r="B2079" s="475">
        <v>0</v>
      </c>
      <c r="C2079" s="475">
        <v>0</v>
      </c>
      <c r="D2079" s="475">
        <v>0</v>
      </c>
      <c r="E2079" s="475">
        <v>0</v>
      </c>
    </row>
    <row r="2080" spans="1:5" x14ac:dyDescent="0.25">
      <c r="A2080" s="432">
        <v>2074</v>
      </c>
      <c r="B2080" s="475">
        <v>0</v>
      </c>
      <c r="C2080" s="475">
        <v>0</v>
      </c>
      <c r="D2080" s="475">
        <v>0</v>
      </c>
      <c r="E2080" s="475">
        <v>0</v>
      </c>
    </row>
    <row r="2081" spans="1:5" x14ac:dyDescent="0.25">
      <c r="A2081" s="432">
        <v>2075</v>
      </c>
      <c r="B2081" s="475">
        <v>0</v>
      </c>
      <c r="C2081" s="475">
        <v>0</v>
      </c>
      <c r="D2081" s="475">
        <v>0</v>
      </c>
      <c r="E2081" s="475">
        <v>0</v>
      </c>
    </row>
    <row r="2082" spans="1:5" x14ac:dyDescent="0.25">
      <c r="A2082" s="432">
        <v>2076</v>
      </c>
      <c r="B2082" s="475">
        <v>0</v>
      </c>
      <c r="C2082" s="475">
        <v>0</v>
      </c>
      <c r="D2082" s="475">
        <v>0</v>
      </c>
      <c r="E2082" s="475">
        <v>0</v>
      </c>
    </row>
    <row r="2083" spans="1:5" x14ac:dyDescent="0.25">
      <c r="A2083" s="432">
        <v>2077</v>
      </c>
      <c r="B2083" s="475">
        <v>0</v>
      </c>
      <c r="C2083" s="475">
        <v>0</v>
      </c>
      <c r="D2083" s="475">
        <v>0</v>
      </c>
      <c r="E2083" s="475">
        <v>0</v>
      </c>
    </row>
    <row r="2084" spans="1:5" x14ac:dyDescent="0.25">
      <c r="A2084" s="432">
        <v>2078</v>
      </c>
      <c r="B2084" s="475">
        <v>0</v>
      </c>
      <c r="C2084" s="475">
        <v>0</v>
      </c>
      <c r="D2084" s="475">
        <v>0</v>
      </c>
      <c r="E2084" s="475">
        <v>0</v>
      </c>
    </row>
    <row r="2085" spans="1:5" x14ac:dyDescent="0.25">
      <c r="A2085" s="432">
        <v>2079</v>
      </c>
      <c r="B2085" s="475">
        <v>0</v>
      </c>
      <c r="C2085" s="475">
        <v>0</v>
      </c>
      <c r="D2085" s="475">
        <v>0</v>
      </c>
      <c r="E2085" s="475">
        <v>0</v>
      </c>
    </row>
    <row r="2086" spans="1:5" x14ac:dyDescent="0.25">
      <c r="A2086" s="432">
        <v>2080</v>
      </c>
      <c r="B2086" s="475">
        <v>0</v>
      </c>
      <c r="C2086" s="475">
        <v>0</v>
      </c>
      <c r="D2086" s="475">
        <v>0</v>
      </c>
      <c r="E2086" s="475">
        <v>0</v>
      </c>
    </row>
    <row r="2087" spans="1:5" x14ac:dyDescent="0.25">
      <c r="A2087" s="432">
        <v>2081</v>
      </c>
      <c r="B2087" s="475">
        <v>0</v>
      </c>
      <c r="C2087" s="475">
        <v>0</v>
      </c>
      <c r="D2087" s="475">
        <v>0</v>
      </c>
      <c r="E2087" s="475">
        <v>0</v>
      </c>
    </row>
    <row r="2088" spans="1:5" x14ac:dyDescent="0.25">
      <c r="A2088" s="432">
        <v>2082</v>
      </c>
      <c r="B2088" s="475">
        <v>0</v>
      </c>
      <c r="C2088" s="475">
        <v>0</v>
      </c>
      <c r="D2088" s="475">
        <v>0</v>
      </c>
      <c r="E2088" s="475">
        <v>0</v>
      </c>
    </row>
    <row r="2089" spans="1:5" x14ac:dyDescent="0.25">
      <c r="A2089" s="432">
        <v>2083</v>
      </c>
      <c r="B2089" s="475">
        <v>0</v>
      </c>
      <c r="C2089" s="475">
        <v>0</v>
      </c>
      <c r="D2089" s="475">
        <v>0</v>
      </c>
      <c r="E2089" s="475">
        <v>0</v>
      </c>
    </row>
    <row r="2090" spans="1:5" x14ac:dyDescent="0.25">
      <c r="A2090" s="432">
        <v>2084</v>
      </c>
      <c r="B2090" s="475">
        <v>0</v>
      </c>
      <c r="C2090" s="475">
        <v>0</v>
      </c>
      <c r="D2090" s="475">
        <v>0</v>
      </c>
      <c r="E2090" s="475">
        <v>0</v>
      </c>
    </row>
    <row r="2091" spans="1:5" x14ac:dyDescent="0.25">
      <c r="A2091" s="432">
        <v>2085</v>
      </c>
      <c r="B2091" s="475">
        <v>0</v>
      </c>
      <c r="C2091" s="475">
        <v>0</v>
      </c>
      <c r="D2091" s="475">
        <v>0</v>
      </c>
      <c r="E2091" s="475">
        <v>0</v>
      </c>
    </row>
    <row r="2092" spans="1:5" x14ac:dyDescent="0.25">
      <c r="A2092" s="432">
        <v>2086</v>
      </c>
      <c r="B2092" s="475">
        <v>0</v>
      </c>
      <c r="C2092" s="475">
        <v>0</v>
      </c>
      <c r="D2092" s="475">
        <v>0</v>
      </c>
      <c r="E2092" s="475">
        <v>0</v>
      </c>
    </row>
    <row r="2093" spans="1:5" x14ac:dyDescent="0.25">
      <c r="A2093" s="432">
        <v>2087</v>
      </c>
      <c r="B2093" s="475">
        <v>0</v>
      </c>
      <c r="C2093" s="475">
        <v>0</v>
      </c>
      <c r="D2093" s="475">
        <v>0</v>
      </c>
      <c r="E2093" s="475">
        <v>0</v>
      </c>
    </row>
    <row r="2094" spans="1:5" x14ac:dyDescent="0.25">
      <c r="A2094" s="432">
        <v>2088</v>
      </c>
      <c r="B2094" s="475">
        <v>0</v>
      </c>
      <c r="C2094" s="475">
        <v>0</v>
      </c>
      <c r="D2094" s="475">
        <v>0</v>
      </c>
      <c r="E2094" s="475">
        <v>0</v>
      </c>
    </row>
    <row r="2095" spans="1:5" x14ac:dyDescent="0.25">
      <c r="A2095" s="432">
        <v>2089</v>
      </c>
      <c r="B2095" s="475">
        <v>0</v>
      </c>
      <c r="C2095" s="475">
        <v>0</v>
      </c>
      <c r="D2095" s="475">
        <v>0</v>
      </c>
      <c r="E2095" s="475">
        <v>0</v>
      </c>
    </row>
    <row r="2096" spans="1:5" x14ac:dyDescent="0.25">
      <c r="A2096" s="432">
        <v>2090</v>
      </c>
      <c r="B2096" s="475">
        <v>0</v>
      </c>
      <c r="C2096" s="475">
        <v>0</v>
      </c>
      <c r="D2096" s="475">
        <v>0</v>
      </c>
      <c r="E2096" s="475">
        <v>0</v>
      </c>
    </row>
    <row r="2097" spans="1:5" x14ac:dyDescent="0.25">
      <c r="A2097" s="432">
        <v>2091</v>
      </c>
      <c r="B2097" s="475">
        <v>0</v>
      </c>
      <c r="C2097" s="475">
        <v>0</v>
      </c>
      <c r="D2097" s="475">
        <v>0</v>
      </c>
      <c r="E2097" s="475">
        <v>0</v>
      </c>
    </row>
    <row r="2098" spans="1:5" x14ac:dyDescent="0.25">
      <c r="A2098" s="432">
        <v>2092</v>
      </c>
      <c r="B2098" s="475">
        <v>0</v>
      </c>
      <c r="C2098" s="475">
        <v>0</v>
      </c>
      <c r="D2098" s="475">
        <v>0</v>
      </c>
      <c r="E2098" s="475">
        <v>0</v>
      </c>
    </row>
    <row r="2099" spans="1:5" x14ac:dyDescent="0.25">
      <c r="A2099" s="432">
        <v>2093</v>
      </c>
      <c r="B2099" s="475">
        <v>0</v>
      </c>
      <c r="C2099" s="475">
        <v>0</v>
      </c>
      <c r="D2099" s="475">
        <v>0</v>
      </c>
      <c r="E2099" s="475">
        <v>0</v>
      </c>
    </row>
    <row r="2100" spans="1:5" x14ac:dyDescent="0.25">
      <c r="A2100" s="432">
        <v>2094</v>
      </c>
      <c r="B2100" s="475">
        <v>0</v>
      </c>
      <c r="C2100" s="475">
        <v>0</v>
      </c>
      <c r="D2100" s="475">
        <v>0</v>
      </c>
      <c r="E2100" s="475">
        <v>0</v>
      </c>
    </row>
    <row r="2101" spans="1:5" x14ac:dyDescent="0.25">
      <c r="A2101" s="432">
        <v>2095</v>
      </c>
      <c r="B2101" s="475">
        <v>0</v>
      </c>
      <c r="C2101" s="475">
        <v>0</v>
      </c>
      <c r="D2101" s="475">
        <v>0</v>
      </c>
      <c r="E2101" s="475">
        <v>0</v>
      </c>
    </row>
    <row r="2102" spans="1:5" x14ac:dyDescent="0.25">
      <c r="A2102" s="432">
        <v>2096</v>
      </c>
      <c r="B2102" s="475">
        <v>0</v>
      </c>
      <c r="C2102" s="475">
        <v>0</v>
      </c>
      <c r="D2102" s="475">
        <v>0</v>
      </c>
      <c r="E2102" s="475">
        <v>0</v>
      </c>
    </row>
    <row r="2103" spans="1:5" x14ac:dyDescent="0.25">
      <c r="A2103" s="432">
        <v>2097</v>
      </c>
      <c r="B2103" s="475">
        <v>0</v>
      </c>
      <c r="C2103" s="475">
        <v>0</v>
      </c>
      <c r="D2103" s="475">
        <v>0</v>
      </c>
      <c r="E2103" s="475">
        <v>0</v>
      </c>
    </row>
    <row r="2104" spans="1:5" x14ac:dyDescent="0.25">
      <c r="A2104" s="432">
        <v>2098</v>
      </c>
      <c r="B2104" s="475">
        <v>0</v>
      </c>
      <c r="C2104" s="475">
        <v>0</v>
      </c>
      <c r="D2104" s="475">
        <v>0</v>
      </c>
      <c r="E2104" s="475">
        <v>0</v>
      </c>
    </row>
    <row r="2105" spans="1:5" x14ac:dyDescent="0.25">
      <c r="A2105" s="432">
        <v>2099</v>
      </c>
      <c r="B2105" s="475">
        <v>0</v>
      </c>
      <c r="C2105" s="475">
        <v>0</v>
      </c>
      <c r="D2105" s="475">
        <v>0</v>
      </c>
      <c r="E2105" s="475">
        <v>0</v>
      </c>
    </row>
    <row r="2106" spans="1:5" x14ac:dyDescent="0.25">
      <c r="A2106" s="432">
        <v>2100</v>
      </c>
      <c r="B2106" s="475">
        <v>0</v>
      </c>
      <c r="C2106" s="475">
        <v>0</v>
      </c>
      <c r="D2106" s="475">
        <v>0</v>
      </c>
      <c r="E2106" s="475">
        <v>0</v>
      </c>
    </row>
    <row r="2107" spans="1:5" x14ac:dyDescent="0.25">
      <c r="A2107" s="432">
        <v>2101</v>
      </c>
      <c r="B2107" s="475">
        <v>0</v>
      </c>
      <c r="C2107" s="475">
        <v>0</v>
      </c>
      <c r="D2107" s="475">
        <v>0</v>
      </c>
      <c r="E2107" s="475">
        <v>0</v>
      </c>
    </row>
    <row r="2108" spans="1:5" x14ac:dyDescent="0.25">
      <c r="A2108" s="432">
        <v>2102</v>
      </c>
      <c r="B2108" s="475">
        <v>0</v>
      </c>
      <c r="C2108" s="475">
        <v>0</v>
      </c>
      <c r="D2108" s="475">
        <v>0</v>
      </c>
      <c r="E2108" s="475">
        <v>0</v>
      </c>
    </row>
    <row r="2109" spans="1:5" x14ac:dyDescent="0.25">
      <c r="A2109" s="432">
        <v>2103</v>
      </c>
      <c r="B2109" s="475">
        <v>0</v>
      </c>
      <c r="C2109" s="475">
        <v>0</v>
      </c>
      <c r="D2109" s="475">
        <v>0</v>
      </c>
      <c r="E2109" s="475">
        <v>0</v>
      </c>
    </row>
    <row r="2110" spans="1:5" x14ac:dyDescent="0.25">
      <c r="A2110" s="432">
        <v>2104</v>
      </c>
      <c r="B2110" s="475">
        <v>0</v>
      </c>
      <c r="C2110" s="475">
        <v>0</v>
      </c>
      <c r="D2110" s="475">
        <v>0</v>
      </c>
      <c r="E2110" s="475">
        <v>0</v>
      </c>
    </row>
    <row r="2111" spans="1:5" x14ac:dyDescent="0.25">
      <c r="A2111" s="432">
        <v>2105</v>
      </c>
      <c r="B2111" s="475">
        <v>0</v>
      </c>
      <c r="C2111" s="475">
        <v>0</v>
      </c>
      <c r="D2111" s="475">
        <v>0</v>
      </c>
      <c r="E2111" s="475">
        <v>0</v>
      </c>
    </row>
    <row r="2112" spans="1:5" x14ac:dyDescent="0.25">
      <c r="A2112" s="432">
        <v>2106</v>
      </c>
      <c r="B2112" s="475">
        <v>0</v>
      </c>
      <c r="C2112" s="475">
        <v>0</v>
      </c>
      <c r="D2112" s="475">
        <v>0</v>
      </c>
      <c r="E2112" s="475">
        <v>0</v>
      </c>
    </row>
    <row r="2113" spans="1:5" x14ac:dyDescent="0.25">
      <c r="A2113" s="432">
        <v>2107</v>
      </c>
      <c r="B2113" s="475">
        <v>0</v>
      </c>
      <c r="C2113" s="475">
        <v>0</v>
      </c>
      <c r="D2113" s="475">
        <v>0</v>
      </c>
      <c r="E2113" s="475">
        <v>0</v>
      </c>
    </row>
    <row r="2114" spans="1:5" x14ac:dyDescent="0.25">
      <c r="A2114" s="432">
        <v>2108</v>
      </c>
      <c r="B2114" s="475">
        <v>0</v>
      </c>
      <c r="C2114" s="475">
        <v>0</v>
      </c>
      <c r="D2114" s="475">
        <v>0</v>
      </c>
      <c r="E2114" s="475">
        <v>0</v>
      </c>
    </row>
    <row r="2115" spans="1:5" x14ac:dyDescent="0.25">
      <c r="A2115" s="432">
        <v>2109</v>
      </c>
      <c r="B2115" s="475">
        <v>0</v>
      </c>
      <c r="C2115" s="475">
        <v>0</v>
      </c>
      <c r="D2115" s="475">
        <v>0</v>
      </c>
      <c r="E2115" s="475">
        <v>0</v>
      </c>
    </row>
    <row r="2116" spans="1:5" x14ac:dyDescent="0.25">
      <c r="A2116" s="432">
        <v>2110</v>
      </c>
      <c r="B2116" s="475">
        <v>0</v>
      </c>
      <c r="C2116" s="475">
        <v>0</v>
      </c>
      <c r="D2116" s="475">
        <v>0</v>
      </c>
      <c r="E2116" s="475">
        <v>0</v>
      </c>
    </row>
    <row r="2117" spans="1:5" x14ac:dyDescent="0.25">
      <c r="A2117" s="432">
        <v>2111</v>
      </c>
      <c r="B2117" s="475">
        <v>0</v>
      </c>
      <c r="C2117" s="475">
        <v>0</v>
      </c>
      <c r="D2117" s="475">
        <v>0</v>
      </c>
      <c r="E2117" s="475">
        <v>0</v>
      </c>
    </row>
    <row r="2118" spans="1:5" x14ac:dyDescent="0.25">
      <c r="A2118" s="432">
        <v>2112</v>
      </c>
      <c r="B2118" s="475">
        <v>0</v>
      </c>
      <c r="C2118" s="475">
        <v>0</v>
      </c>
      <c r="D2118" s="475">
        <v>0</v>
      </c>
      <c r="E2118" s="475">
        <v>0</v>
      </c>
    </row>
    <row r="2119" spans="1:5" x14ac:dyDescent="0.25">
      <c r="A2119" s="432">
        <v>2113</v>
      </c>
      <c r="B2119" s="475">
        <v>0</v>
      </c>
      <c r="C2119" s="475">
        <v>0</v>
      </c>
      <c r="D2119" s="475">
        <v>0</v>
      </c>
      <c r="E2119" s="475">
        <v>0</v>
      </c>
    </row>
    <row r="2120" spans="1:5" x14ac:dyDescent="0.25">
      <c r="A2120" s="432">
        <v>2114</v>
      </c>
      <c r="B2120" s="475">
        <v>0</v>
      </c>
      <c r="C2120" s="475">
        <v>0</v>
      </c>
      <c r="D2120" s="475">
        <v>0</v>
      </c>
      <c r="E2120" s="475">
        <v>0</v>
      </c>
    </row>
    <row r="2121" spans="1:5" x14ac:dyDescent="0.25">
      <c r="A2121" s="432">
        <v>2115</v>
      </c>
      <c r="B2121" s="475">
        <v>0</v>
      </c>
      <c r="C2121" s="475">
        <v>0</v>
      </c>
      <c r="D2121" s="475">
        <v>0</v>
      </c>
      <c r="E2121" s="475">
        <v>0</v>
      </c>
    </row>
    <row r="2122" spans="1:5" x14ac:dyDescent="0.25">
      <c r="A2122" s="432">
        <v>2116</v>
      </c>
      <c r="B2122" s="475">
        <v>0</v>
      </c>
      <c r="C2122" s="475">
        <v>0</v>
      </c>
      <c r="D2122" s="475">
        <v>0</v>
      </c>
      <c r="E2122" s="475">
        <v>0</v>
      </c>
    </row>
    <row r="2123" spans="1:5" x14ac:dyDescent="0.25">
      <c r="A2123" s="432">
        <v>2117</v>
      </c>
      <c r="B2123" s="475">
        <v>0</v>
      </c>
      <c r="C2123" s="475">
        <v>0</v>
      </c>
      <c r="D2123" s="475">
        <v>0</v>
      </c>
      <c r="E2123" s="475">
        <v>0</v>
      </c>
    </row>
    <row r="2124" spans="1:5" x14ac:dyDescent="0.25">
      <c r="A2124" s="432">
        <v>2118</v>
      </c>
      <c r="B2124" s="475">
        <v>0</v>
      </c>
      <c r="C2124" s="475">
        <v>0</v>
      </c>
      <c r="D2124" s="475">
        <v>0</v>
      </c>
      <c r="E2124" s="475">
        <v>0</v>
      </c>
    </row>
    <row r="2125" spans="1:5" x14ac:dyDescent="0.25">
      <c r="A2125" s="432">
        <v>2119</v>
      </c>
      <c r="B2125" s="475">
        <v>0</v>
      </c>
      <c r="C2125" s="475">
        <v>0</v>
      </c>
      <c r="D2125" s="475">
        <v>0</v>
      </c>
      <c r="E2125" s="475">
        <v>0</v>
      </c>
    </row>
    <row r="2126" spans="1:5" x14ac:dyDescent="0.25">
      <c r="A2126" s="432">
        <v>2120</v>
      </c>
      <c r="B2126" s="475">
        <v>0</v>
      </c>
      <c r="C2126" s="475">
        <v>0</v>
      </c>
      <c r="D2126" s="475">
        <v>0</v>
      </c>
      <c r="E2126" s="475">
        <v>0</v>
      </c>
    </row>
    <row r="2127" spans="1:5" x14ac:dyDescent="0.25">
      <c r="A2127" s="432">
        <v>2121</v>
      </c>
      <c r="B2127" s="475">
        <v>0</v>
      </c>
      <c r="C2127" s="475">
        <v>0</v>
      </c>
      <c r="D2127" s="475">
        <v>0</v>
      </c>
      <c r="E2127" s="475">
        <v>0</v>
      </c>
    </row>
    <row r="2128" spans="1:5" x14ac:dyDescent="0.25">
      <c r="A2128" s="432">
        <v>2122</v>
      </c>
      <c r="B2128" s="475">
        <v>0</v>
      </c>
      <c r="C2128" s="475">
        <v>0</v>
      </c>
      <c r="D2128" s="475">
        <v>0</v>
      </c>
      <c r="E2128" s="475">
        <v>0</v>
      </c>
    </row>
    <row r="2129" spans="1:5" x14ac:dyDescent="0.25">
      <c r="A2129" s="432">
        <v>2123</v>
      </c>
      <c r="B2129" s="475">
        <v>0</v>
      </c>
      <c r="C2129" s="475">
        <v>0</v>
      </c>
      <c r="D2129" s="475">
        <v>0</v>
      </c>
      <c r="E2129" s="475">
        <v>0</v>
      </c>
    </row>
    <row r="2130" spans="1:5" x14ac:dyDescent="0.25">
      <c r="A2130" s="432">
        <v>2124</v>
      </c>
      <c r="B2130" s="475">
        <v>0</v>
      </c>
      <c r="C2130" s="475">
        <v>0</v>
      </c>
      <c r="D2130" s="475">
        <v>0</v>
      </c>
      <c r="E2130" s="475">
        <v>0</v>
      </c>
    </row>
    <row r="2131" spans="1:5" x14ac:dyDescent="0.25">
      <c r="A2131" s="432">
        <v>2125</v>
      </c>
      <c r="B2131" s="475">
        <v>0</v>
      </c>
      <c r="C2131" s="475">
        <v>0</v>
      </c>
      <c r="D2131" s="475">
        <v>0</v>
      </c>
      <c r="E2131" s="475">
        <v>0</v>
      </c>
    </row>
    <row r="2132" spans="1:5" x14ac:dyDescent="0.25">
      <c r="A2132" s="432">
        <v>2126</v>
      </c>
      <c r="B2132" s="475">
        <v>0</v>
      </c>
      <c r="C2132" s="475">
        <v>0</v>
      </c>
      <c r="D2132" s="475">
        <v>0</v>
      </c>
      <c r="E2132" s="475">
        <v>0</v>
      </c>
    </row>
    <row r="2133" spans="1:5" x14ac:dyDescent="0.25">
      <c r="A2133" s="432">
        <v>2127</v>
      </c>
      <c r="B2133" s="475">
        <v>0</v>
      </c>
      <c r="C2133" s="475">
        <v>0</v>
      </c>
      <c r="D2133" s="475">
        <v>0</v>
      </c>
      <c r="E2133" s="475">
        <v>0</v>
      </c>
    </row>
    <row r="2134" spans="1:5" x14ac:dyDescent="0.25">
      <c r="A2134" s="432">
        <v>2128</v>
      </c>
      <c r="B2134" s="475">
        <v>0</v>
      </c>
      <c r="C2134" s="475">
        <v>0</v>
      </c>
      <c r="D2134" s="475">
        <v>0</v>
      </c>
      <c r="E2134" s="475">
        <v>0</v>
      </c>
    </row>
    <row r="2135" spans="1:5" x14ac:dyDescent="0.25">
      <c r="A2135" s="432">
        <v>2129</v>
      </c>
      <c r="B2135" s="475">
        <v>0</v>
      </c>
      <c r="C2135" s="475">
        <v>0</v>
      </c>
      <c r="D2135" s="475">
        <v>0</v>
      </c>
      <c r="E2135" s="475">
        <v>0</v>
      </c>
    </row>
    <row r="2136" spans="1:5" x14ac:dyDescent="0.25">
      <c r="A2136" s="432">
        <v>2130</v>
      </c>
      <c r="B2136" s="475">
        <v>0</v>
      </c>
      <c r="C2136" s="475">
        <v>0</v>
      </c>
      <c r="D2136" s="475">
        <v>0</v>
      </c>
      <c r="E2136" s="475">
        <v>0</v>
      </c>
    </row>
    <row r="2137" spans="1:5" x14ac:dyDescent="0.25">
      <c r="A2137" s="432">
        <v>2131</v>
      </c>
      <c r="B2137" s="475">
        <v>0</v>
      </c>
      <c r="C2137" s="475">
        <v>0</v>
      </c>
      <c r="D2137" s="475">
        <v>0</v>
      </c>
      <c r="E2137" s="475">
        <v>0</v>
      </c>
    </row>
    <row r="2138" spans="1:5" x14ac:dyDescent="0.25">
      <c r="A2138" s="432">
        <v>2132</v>
      </c>
      <c r="B2138" s="475">
        <v>0</v>
      </c>
      <c r="C2138" s="475">
        <v>0</v>
      </c>
      <c r="D2138" s="475">
        <v>0</v>
      </c>
      <c r="E2138" s="475">
        <v>0</v>
      </c>
    </row>
    <row r="2139" spans="1:5" x14ac:dyDescent="0.25">
      <c r="A2139" s="432">
        <v>2133</v>
      </c>
      <c r="B2139" s="475">
        <v>0</v>
      </c>
      <c r="C2139" s="475">
        <v>0</v>
      </c>
      <c r="D2139" s="475">
        <v>0</v>
      </c>
      <c r="E2139" s="475">
        <v>0</v>
      </c>
    </row>
    <row r="2140" spans="1:5" x14ac:dyDescent="0.25">
      <c r="A2140" s="432">
        <v>2134</v>
      </c>
      <c r="B2140" s="475">
        <v>0</v>
      </c>
      <c r="C2140" s="475">
        <v>0</v>
      </c>
      <c r="D2140" s="475">
        <v>0</v>
      </c>
      <c r="E2140" s="475">
        <v>0</v>
      </c>
    </row>
    <row r="2141" spans="1:5" x14ac:dyDescent="0.25">
      <c r="A2141" s="432">
        <v>2135</v>
      </c>
      <c r="B2141" s="475">
        <v>0</v>
      </c>
      <c r="C2141" s="475">
        <v>0</v>
      </c>
      <c r="D2141" s="475">
        <v>0</v>
      </c>
      <c r="E2141" s="475">
        <v>0</v>
      </c>
    </row>
    <row r="2142" spans="1:5" x14ac:dyDescent="0.25">
      <c r="A2142" s="432">
        <v>2136</v>
      </c>
      <c r="B2142" s="475">
        <v>0</v>
      </c>
      <c r="C2142" s="475">
        <v>0</v>
      </c>
      <c r="D2142" s="475">
        <v>0</v>
      </c>
      <c r="E2142" s="475">
        <v>0</v>
      </c>
    </row>
    <row r="2143" spans="1:5" x14ac:dyDescent="0.25">
      <c r="A2143" s="432">
        <v>2137</v>
      </c>
      <c r="B2143" s="475">
        <v>0</v>
      </c>
      <c r="C2143" s="475">
        <v>0</v>
      </c>
      <c r="D2143" s="475">
        <v>0</v>
      </c>
      <c r="E2143" s="475">
        <v>0</v>
      </c>
    </row>
    <row r="2144" spans="1:5" x14ac:dyDescent="0.25">
      <c r="A2144" s="432">
        <v>2138</v>
      </c>
      <c r="B2144" s="475">
        <v>0</v>
      </c>
      <c r="C2144" s="475">
        <v>0</v>
      </c>
      <c r="D2144" s="475">
        <v>0</v>
      </c>
      <c r="E2144" s="475">
        <v>0</v>
      </c>
    </row>
    <row r="2145" spans="1:5" x14ac:dyDescent="0.25">
      <c r="A2145" s="432">
        <v>2139</v>
      </c>
      <c r="B2145" s="475">
        <v>0</v>
      </c>
      <c r="C2145" s="475">
        <v>0</v>
      </c>
      <c r="D2145" s="475">
        <v>0</v>
      </c>
      <c r="E2145" s="475">
        <v>0</v>
      </c>
    </row>
    <row r="2146" spans="1:5" x14ac:dyDescent="0.25">
      <c r="A2146" s="432">
        <v>2140</v>
      </c>
      <c r="B2146" s="475">
        <v>0</v>
      </c>
      <c r="C2146" s="475">
        <v>0</v>
      </c>
      <c r="D2146" s="475">
        <v>0</v>
      </c>
      <c r="E2146" s="475">
        <v>0</v>
      </c>
    </row>
    <row r="2147" spans="1:5" x14ac:dyDescent="0.25">
      <c r="A2147" s="432">
        <v>2141</v>
      </c>
      <c r="B2147" s="475">
        <v>0</v>
      </c>
      <c r="C2147" s="475">
        <v>0</v>
      </c>
      <c r="D2147" s="475">
        <v>0</v>
      </c>
      <c r="E2147" s="475">
        <v>0</v>
      </c>
    </row>
    <row r="2148" spans="1:5" x14ac:dyDescent="0.25">
      <c r="A2148" s="432">
        <v>2142</v>
      </c>
      <c r="B2148" s="475">
        <v>0</v>
      </c>
      <c r="C2148" s="475">
        <v>0</v>
      </c>
      <c r="D2148" s="475">
        <v>0</v>
      </c>
      <c r="E2148" s="475">
        <v>0</v>
      </c>
    </row>
    <row r="2149" spans="1:5" x14ac:dyDescent="0.25">
      <c r="A2149" s="432">
        <v>2143</v>
      </c>
      <c r="B2149" s="475">
        <v>0</v>
      </c>
      <c r="C2149" s="475">
        <v>0</v>
      </c>
      <c r="D2149" s="475">
        <v>0</v>
      </c>
      <c r="E2149" s="475">
        <v>0</v>
      </c>
    </row>
    <row r="2150" spans="1:5" x14ac:dyDescent="0.25">
      <c r="A2150" s="432">
        <v>2144</v>
      </c>
      <c r="B2150" s="475">
        <v>0</v>
      </c>
      <c r="C2150" s="475">
        <v>0</v>
      </c>
      <c r="D2150" s="475">
        <v>0</v>
      </c>
      <c r="E2150" s="475">
        <v>0</v>
      </c>
    </row>
    <row r="2151" spans="1:5" x14ac:dyDescent="0.25">
      <c r="A2151" s="432">
        <v>2145</v>
      </c>
      <c r="B2151" s="475">
        <v>0</v>
      </c>
      <c r="C2151" s="475">
        <v>0</v>
      </c>
      <c r="D2151" s="475">
        <v>0</v>
      </c>
      <c r="E2151" s="475">
        <v>0</v>
      </c>
    </row>
    <row r="2152" spans="1:5" x14ac:dyDescent="0.25">
      <c r="A2152" s="432">
        <v>2146</v>
      </c>
      <c r="B2152" s="475">
        <v>0</v>
      </c>
      <c r="C2152" s="475">
        <v>0</v>
      </c>
      <c r="D2152" s="475">
        <v>0</v>
      </c>
      <c r="E2152" s="475">
        <v>0</v>
      </c>
    </row>
    <row r="2153" spans="1:5" x14ac:dyDescent="0.25">
      <c r="A2153" s="432">
        <v>2147</v>
      </c>
      <c r="B2153" s="475">
        <v>0</v>
      </c>
      <c r="C2153" s="475">
        <v>0</v>
      </c>
      <c r="D2153" s="475">
        <v>0</v>
      </c>
      <c r="E2153" s="475">
        <v>0</v>
      </c>
    </row>
    <row r="2154" spans="1:5" x14ac:dyDescent="0.25">
      <c r="A2154" s="432">
        <v>2148</v>
      </c>
      <c r="B2154" s="475">
        <v>0</v>
      </c>
      <c r="C2154" s="475">
        <v>0</v>
      </c>
      <c r="D2154" s="475">
        <v>0</v>
      </c>
      <c r="E2154" s="475">
        <v>0</v>
      </c>
    </row>
    <row r="2155" spans="1:5" x14ac:dyDescent="0.25">
      <c r="A2155" s="432">
        <v>2149</v>
      </c>
      <c r="B2155" s="475">
        <v>0</v>
      </c>
      <c r="C2155" s="475">
        <v>0</v>
      </c>
      <c r="D2155" s="475">
        <v>0</v>
      </c>
      <c r="E2155" s="475">
        <v>0</v>
      </c>
    </row>
    <row r="2156" spans="1:5" x14ac:dyDescent="0.25">
      <c r="A2156" s="432">
        <v>2150</v>
      </c>
      <c r="B2156" s="475">
        <v>0</v>
      </c>
      <c r="C2156" s="475">
        <v>0</v>
      </c>
      <c r="D2156" s="475">
        <v>0</v>
      </c>
      <c r="E2156" s="475">
        <v>0</v>
      </c>
    </row>
    <row r="2157" spans="1:5" x14ac:dyDescent="0.25">
      <c r="A2157" s="432">
        <v>2151</v>
      </c>
      <c r="B2157" s="475">
        <v>0</v>
      </c>
      <c r="C2157" s="475">
        <v>0</v>
      </c>
      <c r="D2157" s="475">
        <v>0</v>
      </c>
      <c r="E2157" s="475">
        <v>0</v>
      </c>
    </row>
    <row r="2158" spans="1:5" x14ac:dyDescent="0.25">
      <c r="A2158" s="432">
        <v>2152</v>
      </c>
      <c r="B2158" s="475">
        <v>0</v>
      </c>
      <c r="C2158" s="475">
        <v>0</v>
      </c>
      <c r="D2158" s="475">
        <v>0</v>
      </c>
      <c r="E2158" s="475">
        <v>0</v>
      </c>
    </row>
    <row r="2159" spans="1:5" x14ac:dyDescent="0.25">
      <c r="A2159" s="432">
        <v>2153</v>
      </c>
      <c r="B2159" s="475">
        <v>0</v>
      </c>
      <c r="C2159" s="475">
        <v>0</v>
      </c>
      <c r="D2159" s="475">
        <v>0</v>
      </c>
      <c r="E2159" s="475">
        <v>0</v>
      </c>
    </row>
    <row r="2160" spans="1:5" x14ac:dyDescent="0.25">
      <c r="A2160" s="432">
        <v>2154</v>
      </c>
      <c r="B2160" s="475">
        <v>0</v>
      </c>
      <c r="C2160" s="475">
        <v>0</v>
      </c>
      <c r="D2160" s="475">
        <v>0</v>
      </c>
      <c r="E2160" s="475">
        <v>0</v>
      </c>
    </row>
    <row r="2161" spans="1:5" x14ac:dyDescent="0.25">
      <c r="A2161" s="432">
        <v>2155</v>
      </c>
      <c r="B2161" s="475">
        <v>0</v>
      </c>
      <c r="C2161" s="475">
        <v>0</v>
      </c>
      <c r="D2161" s="475">
        <v>0</v>
      </c>
      <c r="E2161" s="475">
        <v>0</v>
      </c>
    </row>
    <row r="2162" spans="1:5" x14ac:dyDescent="0.25">
      <c r="A2162" s="432">
        <v>2156</v>
      </c>
      <c r="B2162" s="475">
        <v>0</v>
      </c>
      <c r="C2162" s="475">
        <v>0</v>
      </c>
      <c r="D2162" s="475">
        <v>0</v>
      </c>
      <c r="E2162" s="475">
        <v>0</v>
      </c>
    </row>
    <row r="2163" spans="1:5" x14ac:dyDescent="0.25">
      <c r="A2163" s="432">
        <v>2157</v>
      </c>
      <c r="B2163" s="475">
        <v>0</v>
      </c>
      <c r="C2163" s="475">
        <v>0</v>
      </c>
      <c r="D2163" s="475">
        <v>0</v>
      </c>
      <c r="E2163" s="475">
        <v>0</v>
      </c>
    </row>
    <row r="2164" spans="1:5" x14ac:dyDescent="0.25">
      <c r="A2164" s="432">
        <v>2158</v>
      </c>
      <c r="B2164" s="475">
        <v>0</v>
      </c>
      <c r="C2164" s="475">
        <v>0</v>
      </c>
      <c r="D2164" s="475">
        <v>0</v>
      </c>
      <c r="E2164" s="475">
        <v>0</v>
      </c>
    </row>
    <row r="2165" spans="1:5" x14ac:dyDescent="0.25">
      <c r="A2165" s="432">
        <v>2159</v>
      </c>
      <c r="B2165" s="475">
        <v>0</v>
      </c>
      <c r="C2165" s="475">
        <v>0</v>
      </c>
      <c r="D2165" s="475">
        <v>0</v>
      </c>
      <c r="E2165" s="475">
        <v>0</v>
      </c>
    </row>
    <row r="2166" spans="1:5" x14ac:dyDescent="0.25">
      <c r="A2166" s="432">
        <v>2160</v>
      </c>
      <c r="B2166" s="475">
        <v>0</v>
      </c>
      <c r="C2166" s="475">
        <v>0</v>
      </c>
      <c r="D2166" s="475">
        <v>0</v>
      </c>
      <c r="E2166" s="475">
        <v>0</v>
      </c>
    </row>
    <row r="2167" spans="1:5" x14ac:dyDescent="0.25">
      <c r="A2167" s="432">
        <v>2161</v>
      </c>
      <c r="B2167" s="475">
        <v>0</v>
      </c>
      <c r="C2167" s="475">
        <v>0</v>
      </c>
      <c r="D2167" s="475">
        <v>0</v>
      </c>
      <c r="E2167" s="475">
        <v>0</v>
      </c>
    </row>
    <row r="2168" spans="1:5" x14ac:dyDescent="0.25">
      <c r="A2168" s="432">
        <v>2162</v>
      </c>
      <c r="B2168" s="475">
        <v>0</v>
      </c>
      <c r="C2168" s="475">
        <v>0</v>
      </c>
      <c r="D2168" s="475">
        <v>0</v>
      </c>
      <c r="E2168" s="475">
        <v>0</v>
      </c>
    </row>
    <row r="2169" spans="1:5" x14ac:dyDescent="0.25">
      <c r="A2169" s="432">
        <v>2163</v>
      </c>
      <c r="B2169" s="475">
        <v>0</v>
      </c>
      <c r="C2169" s="475">
        <v>0</v>
      </c>
      <c r="D2169" s="475">
        <v>0</v>
      </c>
      <c r="E2169" s="475">
        <v>0</v>
      </c>
    </row>
    <row r="2170" spans="1:5" x14ac:dyDescent="0.25">
      <c r="A2170" s="432">
        <v>2164</v>
      </c>
      <c r="B2170" s="475">
        <v>0</v>
      </c>
      <c r="C2170" s="475">
        <v>0</v>
      </c>
      <c r="D2170" s="475">
        <v>0</v>
      </c>
      <c r="E2170" s="475">
        <v>0</v>
      </c>
    </row>
    <row r="2171" spans="1:5" x14ac:dyDescent="0.25">
      <c r="A2171" s="432">
        <v>2165</v>
      </c>
      <c r="B2171" s="475">
        <v>0</v>
      </c>
      <c r="C2171" s="475">
        <v>0</v>
      </c>
      <c r="D2171" s="475">
        <v>0</v>
      </c>
      <c r="E2171" s="475">
        <v>0</v>
      </c>
    </row>
    <row r="2172" spans="1:5" x14ac:dyDescent="0.25">
      <c r="A2172" s="432">
        <v>2166</v>
      </c>
      <c r="B2172" s="475">
        <v>0</v>
      </c>
      <c r="C2172" s="475">
        <v>0</v>
      </c>
      <c r="D2172" s="475">
        <v>0</v>
      </c>
      <c r="E2172" s="475">
        <v>0</v>
      </c>
    </row>
    <row r="2173" spans="1:5" x14ac:dyDescent="0.25">
      <c r="A2173" s="432">
        <v>2167</v>
      </c>
      <c r="B2173" s="475">
        <v>0</v>
      </c>
      <c r="C2173" s="475">
        <v>0</v>
      </c>
      <c r="D2173" s="475">
        <v>0</v>
      </c>
      <c r="E2173" s="475">
        <v>0</v>
      </c>
    </row>
    <row r="2174" spans="1:5" x14ac:dyDescent="0.25">
      <c r="A2174" s="432">
        <v>2168</v>
      </c>
      <c r="B2174" s="475">
        <v>0</v>
      </c>
      <c r="C2174" s="475">
        <v>0</v>
      </c>
      <c r="D2174" s="475">
        <v>0</v>
      </c>
      <c r="E2174" s="475">
        <v>0</v>
      </c>
    </row>
    <row r="2175" spans="1:5" x14ac:dyDescent="0.25">
      <c r="A2175" s="432">
        <v>2169</v>
      </c>
      <c r="B2175" s="475">
        <v>0</v>
      </c>
      <c r="C2175" s="475">
        <v>0</v>
      </c>
      <c r="D2175" s="475">
        <v>0</v>
      </c>
      <c r="E2175" s="475">
        <v>0</v>
      </c>
    </row>
    <row r="2176" spans="1:5" x14ac:dyDescent="0.25">
      <c r="A2176" s="432">
        <v>2170</v>
      </c>
      <c r="B2176" s="475">
        <v>0</v>
      </c>
      <c r="C2176" s="475">
        <v>0</v>
      </c>
      <c r="D2176" s="475">
        <v>0</v>
      </c>
      <c r="E2176" s="475">
        <v>0</v>
      </c>
    </row>
    <row r="2177" spans="1:5" x14ac:dyDescent="0.25">
      <c r="A2177" s="432">
        <v>2171</v>
      </c>
      <c r="B2177" s="475">
        <v>0</v>
      </c>
      <c r="C2177" s="475">
        <v>0</v>
      </c>
      <c r="D2177" s="475">
        <v>0</v>
      </c>
      <c r="E2177" s="475">
        <v>0</v>
      </c>
    </row>
    <row r="2178" spans="1:5" x14ac:dyDescent="0.25">
      <c r="A2178" s="432">
        <v>2172</v>
      </c>
      <c r="B2178" s="475">
        <v>0</v>
      </c>
      <c r="C2178" s="475">
        <v>0</v>
      </c>
      <c r="D2178" s="475">
        <v>0</v>
      </c>
      <c r="E2178" s="475">
        <v>0</v>
      </c>
    </row>
    <row r="2179" spans="1:5" x14ac:dyDescent="0.25">
      <c r="A2179" s="432">
        <v>2173</v>
      </c>
      <c r="B2179" s="475">
        <v>0</v>
      </c>
      <c r="C2179" s="475">
        <v>0</v>
      </c>
      <c r="D2179" s="475">
        <v>0</v>
      </c>
      <c r="E2179" s="475">
        <v>0</v>
      </c>
    </row>
    <row r="2180" spans="1:5" x14ac:dyDescent="0.25">
      <c r="A2180" s="432">
        <v>2174</v>
      </c>
      <c r="B2180" s="475">
        <v>0</v>
      </c>
      <c r="C2180" s="475">
        <v>0</v>
      </c>
      <c r="D2180" s="475">
        <v>0</v>
      </c>
      <c r="E2180" s="475">
        <v>0</v>
      </c>
    </row>
    <row r="2181" spans="1:5" x14ac:dyDescent="0.25">
      <c r="A2181" s="432">
        <v>2175</v>
      </c>
      <c r="B2181" s="475">
        <v>0</v>
      </c>
      <c r="C2181" s="475">
        <v>0</v>
      </c>
      <c r="D2181" s="475">
        <v>0</v>
      </c>
      <c r="E2181" s="475">
        <v>0</v>
      </c>
    </row>
    <row r="2182" spans="1:5" x14ac:dyDescent="0.25">
      <c r="A2182" s="432">
        <v>2176</v>
      </c>
      <c r="B2182" s="475">
        <v>0</v>
      </c>
      <c r="C2182" s="475">
        <v>0</v>
      </c>
      <c r="D2182" s="475">
        <v>0</v>
      </c>
      <c r="E2182" s="475">
        <v>0</v>
      </c>
    </row>
    <row r="2183" spans="1:5" x14ac:dyDescent="0.25">
      <c r="A2183" s="432">
        <v>2177</v>
      </c>
      <c r="B2183" s="475">
        <v>0</v>
      </c>
      <c r="C2183" s="475">
        <v>0</v>
      </c>
      <c r="D2183" s="475">
        <v>0</v>
      </c>
      <c r="E2183" s="475">
        <v>0</v>
      </c>
    </row>
    <row r="2184" spans="1:5" x14ac:dyDescent="0.25">
      <c r="A2184" s="432">
        <v>2178</v>
      </c>
      <c r="B2184" s="475">
        <v>0</v>
      </c>
      <c r="C2184" s="475">
        <v>0</v>
      </c>
      <c r="D2184" s="475">
        <v>0</v>
      </c>
      <c r="E2184" s="475">
        <v>0</v>
      </c>
    </row>
    <row r="2185" spans="1:5" x14ac:dyDescent="0.25">
      <c r="A2185" s="432">
        <v>2179</v>
      </c>
      <c r="B2185" s="475">
        <v>0</v>
      </c>
      <c r="C2185" s="475">
        <v>0</v>
      </c>
      <c r="D2185" s="475">
        <v>0</v>
      </c>
      <c r="E2185" s="475">
        <v>0</v>
      </c>
    </row>
    <row r="2186" spans="1:5" x14ac:dyDescent="0.25">
      <c r="A2186" s="432">
        <v>2180</v>
      </c>
      <c r="B2186" s="475">
        <v>0</v>
      </c>
      <c r="C2186" s="475">
        <v>0</v>
      </c>
      <c r="D2186" s="475">
        <v>0</v>
      </c>
      <c r="E2186" s="475">
        <v>0</v>
      </c>
    </row>
    <row r="2187" spans="1:5" x14ac:dyDescent="0.25">
      <c r="A2187" s="432">
        <v>2181</v>
      </c>
      <c r="B2187" s="475">
        <v>0</v>
      </c>
      <c r="C2187" s="475">
        <v>0</v>
      </c>
      <c r="D2187" s="475">
        <v>0</v>
      </c>
      <c r="E2187" s="475">
        <v>0</v>
      </c>
    </row>
    <row r="2188" spans="1:5" x14ac:dyDescent="0.25">
      <c r="A2188" s="432">
        <v>2182</v>
      </c>
      <c r="B2188" s="475">
        <v>0</v>
      </c>
      <c r="C2188" s="475">
        <v>0</v>
      </c>
      <c r="D2188" s="475">
        <v>0</v>
      </c>
      <c r="E2188" s="475">
        <v>0</v>
      </c>
    </row>
    <row r="2189" spans="1:5" x14ac:dyDescent="0.25">
      <c r="A2189" s="432">
        <v>2183</v>
      </c>
      <c r="B2189" s="475">
        <v>0</v>
      </c>
      <c r="C2189" s="475">
        <v>0</v>
      </c>
      <c r="D2189" s="475">
        <v>0</v>
      </c>
      <c r="E2189" s="475">
        <v>0</v>
      </c>
    </row>
    <row r="2190" spans="1:5" x14ac:dyDescent="0.25">
      <c r="A2190" s="432">
        <v>2184</v>
      </c>
      <c r="B2190" s="475">
        <v>0</v>
      </c>
      <c r="C2190" s="475">
        <v>0</v>
      </c>
      <c r="D2190" s="475">
        <v>0</v>
      </c>
      <c r="E2190" s="475">
        <v>0</v>
      </c>
    </row>
    <row r="2191" spans="1:5" x14ac:dyDescent="0.25">
      <c r="A2191" s="432">
        <v>2185</v>
      </c>
      <c r="B2191" s="475">
        <v>0</v>
      </c>
      <c r="C2191" s="475">
        <v>0</v>
      </c>
      <c r="D2191" s="475">
        <v>0</v>
      </c>
      <c r="E2191" s="475">
        <v>0</v>
      </c>
    </row>
    <row r="2192" spans="1:5" x14ac:dyDescent="0.25">
      <c r="A2192" s="432">
        <v>2186</v>
      </c>
      <c r="B2192" s="475">
        <v>0</v>
      </c>
      <c r="C2192" s="475">
        <v>0</v>
      </c>
      <c r="D2192" s="475">
        <v>0</v>
      </c>
      <c r="E2192" s="475">
        <v>0</v>
      </c>
    </row>
    <row r="2193" spans="1:5" x14ac:dyDescent="0.25">
      <c r="A2193" s="432">
        <v>2187</v>
      </c>
      <c r="B2193" s="475">
        <v>0</v>
      </c>
      <c r="C2193" s="475">
        <v>0</v>
      </c>
      <c r="D2193" s="475">
        <v>0</v>
      </c>
      <c r="E2193" s="475">
        <v>0</v>
      </c>
    </row>
    <row r="2194" spans="1:5" x14ac:dyDescent="0.25">
      <c r="A2194" s="432">
        <v>2188</v>
      </c>
      <c r="B2194" s="475">
        <v>0</v>
      </c>
      <c r="C2194" s="475">
        <v>0</v>
      </c>
      <c r="D2194" s="475">
        <v>0</v>
      </c>
      <c r="E2194" s="475">
        <v>0</v>
      </c>
    </row>
    <row r="2195" spans="1:5" x14ac:dyDescent="0.25">
      <c r="A2195" s="432">
        <v>2189</v>
      </c>
      <c r="B2195" s="475">
        <v>0</v>
      </c>
      <c r="C2195" s="475">
        <v>0</v>
      </c>
      <c r="D2195" s="475">
        <v>0</v>
      </c>
      <c r="E2195" s="475">
        <v>0</v>
      </c>
    </row>
    <row r="2196" spans="1:5" x14ac:dyDescent="0.25">
      <c r="A2196" s="432">
        <v>2190</v>
      </c>
      <c r="B2196" s="475">
        <v>0</v>
      </c>
      <c r="C2196" s="475">
        <v>0</v>
      </c>
      <c r="D2196" s="475">
        <v>0</v>
      </c>
      <c r="E2196" s="475">
        <v>0</v>
      </c>
    </row>
    <row r="2197" spans="1:5" x14ac:dyDescent="0.25">
      <c r="A2197" s="432">
        <v>2191</v>
      </c>
      <c r="B2197" s="475">
        <v>0</v>
      </c>
      <c r="C2197" s="475">
        <v>0</v>
      </c>
      <c r="D2197" s="475">
        <v>0</v>
      </c>
      <c r="E2197" s="475">
        <v>0</v>
      </c>
    </row>
    <row r="2198" spans="1:5" x14ac:dyDescent="0.25">
      <c r="A2198" s="432">
        <v>2192</v>
      </c>
      <c r="B2198" s="475">
        <v>0</v>
      </c>
      <c r="C2198" s="475">
        <v>0</v>
      </c>
      <c r="D2198" s="475">
        <v>0</v>
      </c>
      <c r="E2198" s="475">
        <v>0</v>
      </c>
    </row>
    <row r="2199" spans="1:5" x14ac:dyDescent="0.25">
      <c r="A2199" s="432">
        <v>2193</v>
      </c>
      <c r="B2199" s="475">
        <v>0</v>
      </c>
      <c r="C2199" s="475">
        <v>0</v>
      </c>
      <c r="D2199" s="475">
        <v>0</v>
      </c>
      <c r="E2199" s="475">
        <v>0</v>
      </c>
    </row>
    <row r="2200" spans="1:5" x14ac:dyDescent="0.25">
      <c r="A2200" s="432">
        <v>2194</v>
      </c>
      <c r="B2200" s="475">
        <v>0</v>
      </c>
      <c r="C2200" s="475">
        <v>0</v>
      </c>
      <c r="D2200" s="475">
        <v>0</v>
      </c>
      <c r="E2200" s="475">
        <v>0</v>
      </c>
    </row>
    <row r="2201" spans="1:5" x14ac:dyDescent="0.25">
      <c r="A2201" s="432">
        <v>2195</v>
      </c>
      <c r="B2201" s="475">
        <v>0</v>
      </c>
      <c r="C2201" s="475">
        <v>0</v>
      </c>
      <c r="D2201" s="475">
        <v>0</v>
      </c>
      <c r="E2201" s="475">
        <v>0</v>
      </c>
    </row>
    <row r="2202" spans="1:5" x14ac:dyDescent="0.25">
      <c r="A2202" s="432">
        <v>2196</v>
      </c>
      <c r="B2202" s="475">
        <v>0</v>
      </c>
      <c r="C2202" s="475">
        <v>0</v>
      </c>
      <c r="D2202" s="475">
        <v>0</v>
      </c>
      <c r="E2202" s="475">
        <v>0</v>
      </c>
    </row>
    <row r="2203" spans="1:5" x14ac:dyDescent="0.25">
      <c r="A2203" s="432">
        <v>2197</v>
      </c>
      <c r="B2203" s="475">
        <v>0</v>
      </c>
      <c r="C2203" s="475">
        <v>0</v>
      </c>
      <c r="D2203" s="475">
        <v>0</v>
      </c>
      <c r="E2203" s="475">
        <v>0</v>
      </c>
    </row>
    <row r="2204" spans="1:5" x14ac:dyDescent="0.25">
      <c r="A2204" s="432">
        <v>2198</v>
      </c>
      <c r="B2204" s="475">
        <v>0</v>
      </c>
      <c r="C2204" s="475">
        <v>0</v>
      </c>
      <c r="D2204" s="475">
        <v>0</v>
      </c>
      <c r="E2204" s="475">
        <v>0</v>
      </c>
    </row>
    <row r="2205" spans="1:5" x14ac:dyDescent="0.25">
      <c r="A2205" s="432">
        <v>2199</v>
      </c>
      <c r="B2205" s="475">
        <v>0</v>
      </c>
      <c r="C2205" s="475">
        <v>0</v>
      </c>
      <c r="D2205" s="475">
        <v>0</v>
      </c>
      <c r="E2205" s="475">
        <v>0</v>
      </c>
    </row>
    <row r="2206" spans="1:5" x14ac:dyDescent="0.25">
      <c r="A2206" s="432">
        <v>2200</v>
      </c>
      <c r="B2206" s="475">
        <v>0</v>
      </c>
      <c r="C2206" s="475">
        <v>0</v>
      </c>
      <c r="D2206" s="475">
        <v>0</v>
      </c>
      <c r="E2206" s="475">
        <v>0</v>
      </c>
    </row>
    <row r="2207" spans="1:5" x14ac:dyDescent="0.25">
      <c r="A2207" s="432">
        <v>2201</v>
      </c>
      <c r="B2207" s="475">
        <v>0</v>
      </c>
      <c r="C2207" s="475">
        <v>0</v>
      </c>
      <c r="D2207" s="475">
        <v>0</v>
      </c>
      <c r="E2207" s="475">
        <v>0</v>
      </c>
    </row>
    <row r="2208" spans="1:5" x14ac:dyDescent="0.25">
      <c r="A2208" s="432">
        <v>2202</v>
      </c>
      <c r="B2208" s="475">
        <v>0</v>
      </c>
      <c r="C2208" s="475">
        <v>0</v>
      </c>
      <c r="D2208" s="475">
        <v>0</v>
      </c>
      <c r="E2208" s="475">
        <v>0</v>
      </c>
    </row>
    <row r="2209" spans="1:5" x14ac:dyDescent="0.25">
      <c r="A2209" s="432">
        <v>2203</v>
      </c>
      <c r="B2209" s="475">
        <v>0</v>
      </c>
      <c r="C2209" s="475">
        <v>0</v>
      </c>
      <c r="D2209" s="475">
        <v>0</v>
      </c>
      <c r="E2209" s="475">
        <v>0</v>
      </c>
    </row>
    <row r="2210" spans="1:5" x14ac:dyDescent="0.25">
      <c r="A2210" s="432">
        <v>2204</v>
      </c>
      <c r="B2210" s="475">
        <v>0</v>
      </c>
      <c r="C2210" s="475">
        <v>0</v>
      </c>
      <c r="D2210" s="475">
        <v>0</v>
      </c>
      <c r="E2210" s="475">
        <v>0</v>
      </c>
    </row>
    <row r="2211" spans="1:5" x14ac:dyDescent="0.25">
      <c r="A2211" s="432">
        <v>2205</v>
      </c>
      <c r="B2211" s="475">
        <v>0</v>
      </c>
      <c r="C2211" s="475">
        <v>0</v>
      </c>
      <c r="D2211" s="475">
        <v>0</v>
      </c>
      <c r="E2211" s="475">
        <v>0</v>
      </c>
    </row>
    <row r="2212" spans="1:5" x14ac:dyDescent="0.25">
      <c r="A2212" s="432">
        <v>2206</v>
      </c>
      <c r="B2212" s="475">
        <v>0</v>
      </c>
      <c r="C2212" s="475">
        <v>0</v>
      </c>
      <c r="D2212" s="475">
        <v>0</v>
      </c>
      <c r="E2212" s="475">
        <v>0</v>
      </c>
    </row>
    <row r="2213" spans="1:5" x14ac:dyDescent="0.25">
      <c r="A2213" s="432">
        <v>2207</v>
      </c>
      <c r="B2213" s="475">
        <v>0</v>
      </c>
      <c r="C2213" s="475">
        <v>0</v>
      </c>
      <c r="D2213" s="475">
        <v>0</v>
      </c>
      <c r="E2213" s="475">
        <v>0</v>
      </c>
    </row>
    <row r="2214" spans="1:5" x14ac:dyDescent="0.25">
      <c r="A2214" s="432">
        <v>2208</v>
      </c>
      <c r="B2214" s="475">
        <v>0</v>
      </c>
      <c r="C2214" s="475">
        <v>0</v>
      </c>
      <c r="D2214" s="475">
        <v>0</v>
      </c>
      <c r="E2214" s="475">
        <v>0</v>
      </c>
    </row>
    <row r="2215" spans="1:5" x14ac:dyDescent="0.25">
      <c r="A2215" s="432">
        <v>2209</v>
      </c>
      <c r="B2215" s="475">
        <v>0</v>
      </c>
      <c r="C2215" s="475">
        <v>0</v>
      </c>
      <c r="D2215" s="475">
        <v>0</v>
      </c>
      <c r="E2215" s="475">
        <v>0</v>
      </c>
    </row>
    <row r="2216" spans="1:5" x14ac:dyDescent="0.25">
      <c r="A2216" s="432">
        <v>2210</v>
      </c>
      <c r="B2216" s="475">
        <v>0</v>
      </c>
      <c r="C2216" s="475">
        <v>0</v>
      </c>
      <c r="D2216" s="475">
        <v>0</v>
      </c>
      <c r="E2216" s="475">
        <v>0</v>
      </c>
    </row>
    <row r="2217" spans="1:5" x14ac:dyDescent="0.25">
      <c r="A2217" s="432">
        <v>2211</v>
      </c>
      <c r="B2217" s="475">
        <v>0</v>
      </c>
      <c r="C2217" s="475">
        <v>0</v>
      </c>
      <c r="D2217" s="475">
        <v>0</v>
      </c>
      <c r="E2217" s="475">
        <v>0</v>
      </c>
    </row>
    <row r="2218" spans="1:5" x14ac:dyDescent="0.25">
      <c r="A2218" s="432">
        <v>2212</v>
      </c>
      <c r="B2218" s="475">
        <v>0</v>
      </c>
      <c r="C2218" s="475">
        <v>0</v>
      </c>
      <c r="D2218" s="475">
        <v>0</v>
      </c>
      <c r="E2218" s="475">
        <v>0</v>
      </c>
    </row>
    <row r="2219" spans="1:5" x14ac:dyDescent="0.25">
      <c r="A2219" s="432">
        <v>2213</v>
      </c>
      <c r="B2219" s="475">
        <v>0</v>
      </c>
      <c r="C2219" s="475">
        <v>0</v>
      </c>
      <c r="D2219" s="475">
        <v>0</v>
      </c>
      <c r="E2219" s="475">
        <v>0</v>
      </c>
    </row>
    <row r="2220" spans="1:5" x14ac:dyDescent="0.25">
      <c r="A2220" s="432">
        <v>2214</v>
      </c>
      <c r="B2220" s="475">
        <v>0</v>
      </c>
      <c r="C2220" s="475">
        <v>0</v>
      </c>
      <c r="D2220" s="475">
        <v>0</v>
      </c>
      <c r="E2220" s="475">
        <v>0</v>
      </c>
    </row>
    <row r="2221" spans="1:5" x14ac:dyDescent="0.25">
      <c r="A2221" s="432">
        <v>2215</v>
      </c>
      <c r="B2221" s="475">
        <v>0</v>
      </c>
      <c r="C2221" s="475">
        <v>0</v>
      </c>
      <c r="D2221" s="475">
        <v>0</v>
      </c>
      <c r="E2221" s="475">
        <v>0</v>
      </c>
    </row>
    <row r="2222" spans="1:5" x14ac:dyDescent="0.25">
      <c r="A2222" s="432">
        <v>2216</v>
      </c>
      <c r="B2222" s="475">
        <v>0</v>
      </c>
      <c r="C2222" s="475">
        <v>0</v>
      </c>
      <c r="D2222" s="475">
        <v>0</v>
      </c>
      <c r="E2222" s="475">
        <v>0</v>
      </c>
    </row>
    <row r="2223" spans="1:5" x14ac:dyDescent="0.25">
      <c r="A2223" s="432">
        <v>2217</v>
      </c>
      <c r="B2223" s="475">
        <v>0</v>
      </c>
      <c r="C2223" s="475">
        <v>0</v>
      </c>
      <c r="D2223" s="475">
        <v>0</v>
      </c>
      <c r="E2223" s="475">
        <v>0</v>
      </c>
    </row>
    <row r="2224" spans="1:5" x14ac:dyDescent="0.25">
      <c r="A2224" s="432">
        <v>2218</v>
      </c>
      <c r="B2224" s="475">
        <v>0</v>
      </c>
      <c r="C2224" s="475">
        <v>0</v>
      </c>
      <c r="D2224" s="475">
        <v>0</v>
      </c>
      <c r="E2224" s="475">
        <v>0</v>
      </c>
    </row>
    <row r="2225" spans="1:5" x14ac:dyDescent="0.25">
      <c r="A2225" s="432">
        <v>2219</v>
      </c>
      <c r="B2225" s="475">
        <v>0</v>
      </c>
      <c r="C2225" s="475">
        <v>0</v>
      </c>
      <c r="D2225" s="475">
        <v>0</v>
      </c>
      <c r="E2225" s="475">
        <v>0</v>
      </c>
    </row>
    <row r="2226" spans="1:5" x14ac:dyDescent="0.25">
      <c r="A2226" s="432">
        <v>2220</v>
      </c>
      <c r="B2226" s="475">
        <v>0</v>
      </c>
      <c r="C2226" s="475">
        <v>0</v>
      </c>
      <c r="D2226" s="475">
        <v>0</v>
      </c>
      <c r="E2226" s="475">
        <v>0</v>
      </c>
    </row>
    <row r="2227" spans="1:5" x14ac:dyDescent="0.25">
      <c r="A2227" s="432">
        <v>2221</v>
      </c>
      <c r="B2227" s="475">
        <v>0</v>
      </c>
      <c r="C2227" s="475">
        <v>0</v>
      </c>
      <c r="D2227" s="475">
        <v>0</v>
      </c>
      <c r="E2227" s="475">
        <v>0</v>
      </c>
    </row>
    <row r="2228" spans="1:5" x14ac:dyDescent="0.25">
      <c r="A2228" s="432">
        <v>2222</v>
      </c>
      <c r="B2228" s="475">
        <v>0</v>
      </c>
      <c r="C2228" s="475">
        <v>0</v>
      </c>
      <c r="D2228" s="475">
        <v>0</v>
      </c>
      <c r="E2228" s="475">
        <v>0</v>
      </c>
    </row>
    <row r="2229" spans="1:5" x14ac:dyDescent="0.25">
      <c r="A2229" s="432">
        <v>2223</v>
      </c>
      <c r="B2229" s="475">
        <v>0</v>
      </c>
      <c r="C2229" s="475">
        <v>0</v>
      </c>
      <c r="D2229" s="475">
        <v>0</v>
      </c>
      <c r="E2229" s="475">
        <v>0</v>
      </c>
    </row>
    <row r="2230" spans="1:5" x14ac:dyDescent="0.25">
      <c r="A2230" s="432">
        <v>2224</v>
      </c>
      <c r="B2230" s="475">
        <v>0</v>
      </c>
      <c r="C2230" s="475">
        <v>0</v>
      </c>
      <c r="D2230" s="475">
        <v>0</v>
      </c>
      <c r="E2230" s="475">
        <v>0</v>
      </c>
    </row>
    <row r="2231" spans="1:5" x14ac:dyDescent="0.25">
      <c r="A2231" s="432">
        <v>2225</v>
      </c>
      <c r="B2231" s="475">
        <v>0</v>
      </c>
      <c r="C2231" s="475">
        <v>0</v>
      </c>
      <c r="D2231" s="475">
        <v>0</v>
      </c>
      <c r="E2231" s="475">
        <v>0</v>
      </c>
    </row>
    <row r="2232" spans="1:5" x14ac:dyDescent="0.25">
      <c r="A2232" s="432">
        <v>2226</v>
      </c>
      <c r="B2232" s="475">
        <v>0</v>
      </c>
      <c r="C2232" s="475">
        <v>0</v>
      </c>
      <c r="D2232" s="475">
        <v>0</v>
      </c>
      <c r="E2232" s="475">
        <v>0</v>
      </c>
    </row>
    <row r="2233" spans="1:5" x14ac:dyDescent="0.25">
      <c r="A2233" s="432">
        <v>2227</v>
      </c>
      <c r="B2233" s="475">
        <v>0</v>
      </c>
      <c r="C2233" s="475">
        <v>0</v>
      </c>
      <c r="D2233" s="475">
        <v>0</v>
      </c>
      <c r="E2233" s="475">
        <v>0</v>
      </c>
    </row>
    <row r="2234" spans="1:5" x14ac:dyDescent="0.25">
      <c r="A2234" s="432">
        <v>2228</v>
      </c>
      <c r="B2234" s="475">
        <v>0</v>
      </c>
      <c r="C2234" s="475">
        <v>0</v>
      </c>
      <c r="D2234" s="475">
        <v>0</v>
      </c>
      <c r="E2234" s="475">
        <v>0</v>
      </c>
    </row>
    <row r="2235" spans="1:5" x14ac:dyDescent="0.25">
      <c r="A2235" s="432">
        <v>2229</v>
      </c>
      <c r="B2235" s="475">
        <v>0</v>
      </c>
      <c r="C2235" s="475">
        <v>0</v>
      </c>
      <c r="D2235" s="475">
        <v>0</v>
      </c>
      <c r="E2235" s="475">
        <v>0</v>
      </c>
    </row>
    <row r="2236" spans="1:5" x14ac:dyDescent="0.25">
      <c r="A2236" s="432">
        <v>2230</v>
      </c>
      <c r="B2236" s="475">
        <v>0</v>
      </c>
      <c r="C2236" s="475">
        <v>0</v>
      </c>
      <c r="D2236" s="475">
        <v>0</v>
      </c>
      <c r="E2236" s="475">
        <v>0</v>
      </c>
    </row>
    <row r="2237" spans="1:5" x14ac:dyDescent="0.25">
      <c r="A2237" s="432">
        <v>2231</v>
      </c>
      <c r="B2237" s="475">
        <v>0</v>
      </c>
      <c r="C2237" s="475">
        <v>0</v>
      </c>
      <c r="D2237" s="475">
        <v>0</v>
      </c>
      <c r="E2237" s="475">
        <v>0</v>
      </c>
    </row>
    <row r="2238" spans="1:5" x14ac:dyDescent="0.25">
      <c r="A2238" s="432">
        <v>2232</v>
      </c>
      <c r="B2238" s="475">
        <v>0</v>
      </c>
      <c r="C2238" s="475">
        <v>0</v>
      </c>
      <c r="D2238" s="475">
        <v>0</v>
      </c>
      <c r="E2238" s="475">
        <v>0</v>
      </c>
    </row>
    <row r="2239" spans="1:5" x14ac:dyDescent="0.25">
      <c r="A2239" s="432">
        <v>2233</v>
      </c>
      <c r="B2239" s="475">
        <v>0</v>
      </c>
      <c r="C2239" s="475">
        <v>0</v>
      </c>
      <c r="D2239" s="475">
        <v>0</v>
      </c>
      <c r="E2239" s="475">
        <v>0</v>
      </c>
    </row>
    <row r="2240" spans="1:5" x14ac:dyDescent="0.25">
      <c r="A2240" s="432">
        <v>2234</v>
      </c>
      <c r="B2240" s="475">
        <v>0</v>
      </c>
      <c r="C2240" s="475">
        <v>0</v>
      </c>
      <c r="D2240" s="475">
        <v>0</v>
      </c>
      <c r="E2240" s="475">
        <v>0</v>
      </c>
    </row>
    <row r="2241" spans="1:5" x14ac:dyDescent="0.25">
      <c r="A2241" s="432">
        <v>2235</v>
      </c>
      <c r="B2241" s="475">
        <v>0</v>
      </c>
      <c r="C2241" s="475">
        <v>0</v>
      </c>
      <c r="D2241" s="475">
        <v>0</v>
      </c>
      <c r="E2241" s="475">
        <v>0</v>
      </c>
    </row>
    <row r="2242" spans="1:5" x14ac:dyDescent="0.25">
      <c r="A2242" s="432">
        <v>2236</v>
      </c>
      <c r="B2242" s="475">
        <v>0</v>
      </c>
      <c r="C2242" s="475">
        <v>0</v>
      </c>
      <c r="D2242" s="475">
        <v>0</v>
      </c>
      <c r="E2242" s="475">
        <v>0</v>
      </c>
    </row>
    <row r="2243" spans="1:5" x14ac:dyDescent="0.25">
      <c r="A2243" s="432">
        <v>2237</v>
      </c>
      <c r="B2243" s="475">
        <v>0</v>
      </c>
      <c r="C2243" s="475">
        <v>0</v>
      </c>
      <c r="D2243" s="475">
        <v>0</v>
      </c>
      <c r="E2243" s="475">
        <v>0</v>
      </c>
    </row>
    <row r="2244" spans="1:5" x14ac:dyDescent="0.25">
      <c r="A2244" s="432">
        <v>2238</v>
      </c>
      <c r="B2244" s="475">
        <v>0</v>
      </c>
      <c r="C2244" s="475">
        <v>0</v>
      </c>
      <c r="D2244" s="475">
        <v>0</v>
      </c>
      <c r="E2244" s="475">
        <v>0</v>
      </c>
    </row>
    <row r="2245" spans="1:5" x14ac:dyDescent="0.25">
      <c r="A2245" s="432">
        <v>2239</v>
      </c>
      <c r="B2245" s="475">
        <v>0</v>
      </c>
      <c r="C2245" s="475">
        <v>0</v>
      </c>
      <c r="D2245" s="475">
        <v>0</v>
      </c>
      <c r="E2245" s="475">
        <v>0</v>
      </c>
    </row>
    <row r="2246" spans="1:5" x14ac:dyDescent="0.25">
      <c r="A2246" s="432">
        <v>2240</v>
      </c>
      <c r="B2246" s="475">
        <v>0</v>
      </c>
      <c r="C2246" s="475">
        <v>0</v>
      </c>
      <c r="D2246" s="475">
        <v>0</v>
      </c>
      <c r="E2246" s="475">
        <v>0</v>
      </c>
    </row>
    <row r="2247" spans="1:5" x14ac:dyDescent="0.25">
      <c r="A2247" s="432">
        <v>2241</v>
      </c>
      <c r="B2247" s="475">
        <v>0</v>
      </c>
      <c r="C2247" s="475">
        <v>0</v>
      </c>
      <c r="D2247" s="475">
        <v>0</v>
      </c>
      <c r="E2247" s="475">
        <v>0</v>
      </c>
    </row>
    <row r="2248" spans="1:5" x14ac:dyDescent="0.25">
      <c r="A2248" s="432">
        <v>2242</v>
      </c>
      <c r="B2248" s="475">
        <v>0</v>
      </c>
      <c r="C2248" s="475">
        <v>0</v>
      </c>
      <c r="D2248" s="475">
        <v>0</v>
      </c>
      <c r="E2248" s="475">
        <v>0</v>
      </c>
    </row>
    <row r="2249" spans="1:5" x14ac:dyDescent="0.25">
      <c r="A2249" s="432">
        <v>2243</v>
      </c>
      <c r="B2249" s="475">
        <v>0</v>
      </c>
      <c r="C2249" s="475">
        <v>0</v>
      </c>
      <c r="D2249" s="475">
        <v>0</v>
      </c>
      <c r="E2249" s="475">
        <v>0</v>
      </c>
    </row>
    <row r="2250" spans="1:5" x14ac:dyDescent="0.25">
      <c r="A2250" s="432">
        <v>2244</v>
      </c>
      <c r="B2250" s="475">
        <v>0</v>
      </c>
      <c r="C2250" s="475">
        <v>0</v>
      </c>
      <c r="D2250" s="475">
        <v>0</v>
      </c>
      <c r="E2250" s="475">
        <v>0</v>
      </c>
    </row>
    <row r="2251" spans="1:5" x14ac:dyDescent="0.25">
      <c r="A2251" s="432">
        <v>2245</v>
      </c>
      <c r="B2251" s="475">
        <v>0</v>
      </c>
      <c r="C2251" s="475">
        <v>0</v>
      </c>
      <c r="D2251" s="475">
        <v>0</v>
      </c>
      <c r="E2251" s="475">
        <v>0</v>
      </c>
    </row>
    <row r="2252" spans="1:5" x14ac:dyDescent="0.25">
      <c r="A2252" s="432">
        <v>2246</v>
      </c>
      <c r="B2252" s="475">
        <v>0</v>
      </c>
      <c r="C2252" s="475">
        <v>0</v>
      </c>
      <c r="D2252" s="475">
        <v>0</v>
      </c>
      <c r="E2252" s="475">
        <v>0</v>
      </c>
    </row>
    <row r="2253" spans="1:5" x14ac:dyDescent="0.25">
      <c r="A2253" s="432">
        <v>2247</v>
      </c>
      <c r="B2253" s="475">
        <v>0</v>
      </c>
      <c r="C2253" s="475">
        <v>0</v>
      </c>
      <c r="D2253" s="475">
        <v>0</v>
      </c>
      <c r="E2253" s="475">
        <v>0</v>
      </c>
    </row>
    <row r="2254" spans="1:5" x14ac:dyDescent="0.25">
      <c r="A2254" s="432">
        <v>2248</v>
      </c>
      <c r="B2254" s="475">
        <v>0</v>
      </c>
      <c r="C2254" s="475">
        <v>0</v>
      </c>
      <c r="D2254" s="475">
        <v>0</v>
      </c>
      <c r="E2254" s="475">
        <v>0</v>
      </c>
    </row>
    <row r="2255" spans="1:5" x14ac:dyDescent="0.25">
      <c r="A2255" s="432">
        <v>2249</v>
      </c>
      <c r="B2255" s="475">
        <v>0</v>
      </c>
      <c r="C2255" s="475">
        <v>0</v>
      </c>
      <c r="D2255" s="475">
        <v>0</v>
      </c>
      <c r="E2255" s="475">
        <v>0</v>
      </c>
    </row>
    <row r="2256" spans="1:5" x14ac:dyDescent="0.25">
      <c r="A2256" s="432">
        <v>2250</v>
      </c>
      <c r="B2256" s="475">
        <v>0</v>
      </c>
      <c r="C2256" s="475">
        <v>0</v>
      </c>
      <c r="D2256" s="475">
        <v>0</v>
      </c>
      <c r="E2256" s="475">
        <v>0</v>
      </c>
    </row>
    <row r="2257" spans="1:5" x14ac:dyDescent="0.25">
      <c r="A2257" s="432">
        <v>2251</v>
      </c>
      <c r="B2257" s="475">
        <v>0</v>
      </c>
      <c r="C2257" s="475">
        <v>0</v>
      </c>
      <c r="D2257" s="475">
        <v>0</v>
      </c>
      <c r="E2257" s="475">
        <v>0</v>
      </c>
    </row>
    <row r="2258" spans="1:5" x14ac:dyDescent="0.25">
      <c r="A2258" s="432">
        <v>2252</v>
      </c>
      <c r="B2258" s="475">
        <v>0</v>
      </c>
      <c r="C2258" s="475">
        <v>0</v>
      </c>
      <c r="D2258" s="475">
        <v>0</v>
      </c>
      <c r="E2258" s="475">
        <v>0</v>
      </c>
    </row>
    <row r="2259" spans="1:5" x14ac:dyDescent="0.25">
      <c r="A2259" s="432">
        <v>2253</v>
      </c>
      <c r="B2259" s="475">
        <v>0</v>
      </c>
      <c r="C2259" s="475">
        <v>0</v>
      </c>
      <c r="D2259" s="475">
        <v>0</v>
      </c>
      <c r="E2259" s="475">
        <v>0</v>
      </c>
    </row>
    <row r="2260" spans="1:5" x14ac:dyDescent="0.25">
      <c r="A2260" s="432">
        <v>2254</v>
      </c>
      <c r="B2260" s="475">
        <v>0</v>
      </c>
      <c r="C2260" s="475">
        <v>0</v>
      </c>
      <c r="D2260" s="475">
        <v>0</v>
      </c>
      <c r="E2260" s="475">
        <v>0</v>
      </c>
    </row>
    <row r="2261" spans="1:5" x14ac:dyDescent="0.25">
      <c r="A2261" s="432">
        <v>2255</v>
      </c>
      <c r="B2261" s="475">
        <v>0</v>
      </c>
      <c r="C2261" s="475">
        <v>0</v>
      </c>
      <c r="D2261" s="475">
        <v>0</v>
      </c>
      <c r="E2261" s="475">
        <v>0</v>
      </c>
    </row>
    <row r="2262" spans="1:5" x14ac:dyDescent="0.25">
      <c r="A2262" s="432">
        <v>2256</v>
      </c>
      <c r="B2262" s="475">
        <v>0</v>
      </c>
      <c r="C2262" s="475">
        <v>0</v>
      </c>
      <c r="D2262" s="475">
        <v>0</v>
      </c>
      <c r="E2262" s="475">
        <v>0</v>
      </c>
    </row>
    <row r="2263" spans="1:5" x14ac:dyDescent="0.25">
      <c r="A2263" s="432">
        <v>2257</v>
      </c>
      <c r="B2263" s="475">
        <v>0</v>
      </c>
      <c r="C2263" s="475">
        <v>0</v>
      </c>
      <c r="D2263" s="475">
        <v>0</v>
      </c>
      <c r="E2263" s="475">
        <v>0</v>
      </c>
    </row>
    <row r="2264" spans="1:5" x14ac:dyDescent="0.25">
      <c r="A2264" s="432">
        <v>2258</v>
      </c>
      <c r="B2264" s="475">
        <v>0</v>
      </c>
      <c r="C2264" s="475">
        <v>0</v>
      </c>
      <c r="D2264" s="475">
        <v>0</v>
      </c>
      <c r="E2264" s="475">
        <v>0</v>
      </c>
    </row>
    <row r="2265" spans="1:5" x14ac:dyDescent="0.25">
      <c r="A2265" s="432">
        <v>2259</v>
      </c>
      <c r="B2265" s="475">
        <v>0</v>
      </c>
      <c r="C2265" s="475">
        <v>0</v>
      </c>
      <c r="D2265" s="475">
        <v>0</v>
      </c>
      <c r="E2265" s="475">
        <v>0</v>
      </c>
    </row>
    <row r="2266" spans="1:5" x14ac:dyDescent="0.25">
      <c r="A2266" s="432">
        <v>2260</v>
      </c>
      <c r="B2266" s="475">
        <v>0</v>
      </c>
      <c r="C2266" s="475">
        <v>0</v>
      </c>
      <c r="D2266" s="475">
        <v>0</v>
      </c>
      <c r="E2266" s="475">
        <v>0</v>
      </c>
    </row>
    <row r="2267" spans="1:5" x14ac:dyDescent="0.25">
      <c r="A2267" s="432">
        <v>2261</v>
      </c>
      <c r="B2267" s="475">
        <v>0</v>
      </c>
      <c r="C2267" s="475">
        <v>0</v>
      </c>
      <c r="D2267" s="475">
        <v>0</v>
      </c>
      <c r="E2267" s="475">
        <v>0</v>
      </c>
    </row>
    <row r="2268" spans="1:5" x14ac:dyDescent="0.25">
      <c r="A2268" s="432">
        <v>2262</v>
      </c>
      <c r="B2268" s="475">
        <v>0</v>
      </c>
      <c r="C2268" s="475">
        <v>0</v>
      </c>
      <c r="D2268" s="475">
        <v>0</v>
      </c>
      <c r="E2268" s="475">
        <v>0</v>
      </c>
    </row>
    <row r="2269" spans="1:5" x14ac:dyDescent="0.25">
      <c r="A2269" s="432">
        <v>2263</v>
      </c>
      <c r="B2269" s="475">
        <v>0</v>
      </c>
      <c r="C2269" s="475">
        <v>0</v>
      </c>
      <c r="D2269" s="475">
        <v>0</v>
      </c>
      <c r="E2269" s="475">
        <v>0</v>
      </c>
    </row>
    <row r="2270" spans="1:5" x14ac:dyDescent="0.25">
      <c r="A2270" s="432">
        <v>2264</v>
      </c>
      <c r="B2270" s="475">
        <v>0</v>
      </c>
      <c r="C2270" s="475">
        <v>0</v>
      </c>
      <c r="D2270" s="475">
        <v>0</v>
      </c>
      <c r="E2270" s="475">
        <v>0</v>
      </c>
    </row>
    <row r="2271" spans="1:5" x14ac:dyDescent="0.25">
      <c r="A2271" s="432">
        <v>2265</v>
      </c>
      <c r="B2271" s="475">
        <v>0</v>
      </c>
      <c r="C2271" s="475">
        <v>0</v>
      </c>
      <c r="D2271" s="475">
        <v>0</v>
      </c>
      <c r="E2271" s="475">
        <v>0</v>
      </c>
    </row>
    <row r="2272" spans="1:5" x14ac:dyDescent="0.25">
      <c r="A2272" s="432">
        <v>2266</v>
      </c>
      <c r="B2272" s="475">
        <v>0</v>
      </c>
      <c r="C2272" s="475">
        <v>0</v>
      </c>
      <c r="D2272" s="475">
        <v>0</v>
      </c>
      <c r="E2272" s="475">
        <v>0</v>
      </c>
    </row>
    <row r="2273" spans="1:5" x14ac:dyDescent="0.25">
      <c r="A2273" s="432">
        <v>2267</v>
      </c>
      <c r="B2273" s="475">
        <v>0</v>
      </c>
      <c r="C2273" s="475">
        <v>0</v>
      </c>
      <c r="D2273" s="475">
        <v>0</v>
      </c>
      <c r="E2273" s="475">
        <v>0</v>
      </c>
    </row>
    <row r="2274" spans="1:5" x14ac:dyDescent="0.25">
      <c r="A2274" s="432">
        <v>2268</v>
      </c>
      <c r="B2274" s="475">
        <v>0</v>
      </c>
      <c r="C2274" s="475">
        <v>0</v>
      </c>
      <c r="D2274" s="475">
        <v>0</v>
      </c>
      <c r="E2274" s="475">
        <v>0</v>
      </c>
    </row>
    <row r="2275" spans="1:5" x14ac:dyDescent="0.25">
      <c r="A2275" s="432">
        <v>2269</v>
      </c>
      <c r="B2275" s="475">
        <v>0</v>
      </c>
      <c r="C2275" s="475">
        <v>0</v>
      </c>
      <c r="D2275" s="475">
        <v>0</v>
      </c>
      <c r="E2275" s="475">
        <v>0</v>
      </c>
    </row>
    <row r="2276" spans="1:5" x14ac:dyDescent="0.25">
      <c r="A2276" s="432">
        <v>2270</v>
      </c>
      <c r="B2276" s="475">
        <v>0</v>
      </c>
      <c r="C2276" s="475">
        <v>0</v>
      </c>
      <c r="D2276" s="475">
        <v>0</v>
      </c>
      <c r="E2276" s="475">
        <v>0</v>
      </c>
    </row>
    <row r="2277" spans="1:5" x14ac:dyDescent="0.25">
      <c r="A2277" s="432">
        <v>2271</v>
      </c>
      <c r="B2277" s="475">
        <v>0</v>
      </c>
      <c r="C2277" s="475">
        <v>0</v>
      </c>
      <c r="D2277" s="475">
        <v>0</v>
      </c>
      <c r="E2277" s="475">
        <v>0</v>
      </c>
    </row>
    <row r="2278" spans="1:5" x14ac:dyDescent="0.25">
      <c r="A2278" s="432">
        <v>2272</v>
      </c>
      <c r="B2278" s="475">
        <v>0</v>
      </c>
      <c r="C2278" s="475">
        <v>0</v>
      </c>
      <c r="D2278" s="475">
        <v>0</v>
      </c>
      <c r="E2278" s="475">
        <v>0</v>
      </c>
    </row>
    <row r="2279" spans="1:5" x14ac:dyDescent="0.25">
      <c r="A2279" s="432">
        <v>2273</v>
      </c>
      <c r="B2279" s="475">
        <v>0</v>
      </c>
      <c r="C2279" s="475">
        <v>0</v>
      </c>
      <c r="D2279" s="475">
        <v>0</v>
      </c>
      <c r="E2279" s="475">
        <v>0</v>
      </c>
    </row>
    <row r="2280" spans="1:5" x14ac:dyDescent="0.25">
      <c r="A2280" s="432">
        <v>2274</v>
      </c>
      <c r="B2280" s="475">
        <v>0</v>
      </c>
      <c r="C2280" s="475">
        <v>0</v>
      </c>
      <c r="D2280" s="475">
        <v>0</v>
      </c>
      <c r="E2280" s="475">
        <v>0</v>
      </c>
    </row>
    <row r="2281" spans="1:5" x14ac:dyDescent="0.25">
      <c r="A2281" s="432">
        <v>2275</v>
      </c>
      <c r="B2281" s="475">
        <v>0</v>
      </c>
      <c r="C2281" s="475">
        <v>0</v>
      </c>
      <c r="D2281" s="475">
        <v>0</v>
      </c>
      <c r="E2281" s="475">
        <v>0</v>
      </c>
    </row>
    <row r="2282" spans="1:5" x14ac:dyDescent="0.25">
      <c r="A2282" s="432">
        <v>2276</v>
      </c>
      <c r="B2282" s="475">
        <v>0</v>
      </c>
      <c r="C2282" s="475">
        <v>0</v>
      </c>
      <c r="D2282" s="475">
        <v>0</v>
      </c>
      <c r="E2282" s="475">
        <v>0</v>
      </c>
    </row>
    <row r="2283" spans="1:5" x14ac:dyDescent="0.25">
      <c r="A2283" s="432">
        <v>2277</v>
      </c>
      <c r="B2283" s="475">
        <v>0</v>
      </c>
      <c r="C2283" s="475">
        <v>0</v>
      </c>
      <c r="D2283" s="475">
        <v>0</v>
      </c>
      <c r="E2283" s="475">
        <v>0</v>
      </c>
    </row>
    <row r="2284" spans="1:5" x14ac:dyDescent="0.25">
      <c r="A2284" s="432">
        <v>2278</v>
      </c>
      <c r="B2284" s="475">
        <v>0</v>
      </c>
      <c r="C2284" s="475">
        <v>0</v>
      </c>
      <c r="D2284" s="475">
        <v>0</v>
      </c>
      <c r="E2284" s="475">
        <v>0</v>
      </c>
    </row>
    <row r="2285" spans="1:5" x14ac:dyDescent="0.25">
      <c r="A2285" s="432">
        <v>2279</v>
      </c>
      <c r="B2285" s="475">
        <v>0</v>
      </c>
      <c r="C2285" s="475">
        <v>0</v>
      </c>
      <c r="D2285" s="475">
        <v>0</v>
      </c>
      <c r="E2285" s="475">
        <v>0</v>
      </c>
    </row>
    <row r="2286" spans="1:5" x14ac:dyDescent="0.25">
      <c r="A2286" s="432">
        <v>2280</v>
      </c>
      <c r="B2286" s="475">
        <v>0</v>
      </c>
      <c r="C2286" s="475">
        <v>0</v>
      </c>
      <c r="D2286" s="475">
        <v>0</v>
      </c>
      <c r="E2286" s="475">
        <v>0</v>
      </c>
    </row>
    <row r="2287" spans="1:5" x14ac:dyDescent="0.25">
      <c r="A2287" s="432">
        <v>2281</v>
      </c>
      <c r="B2287" s="475">
        <v>0</v>
      </c>
      <c r="C2287" s="475">
        <v>0</v>
      </c>
      <c r="D2287" s="475">
        <v>0</v>
      </c>
      <c r="E2287" s="475">
        <v>0</v>
      </c>
    </row>
    <row r="2288" spans="1:5" x14ac:dyDescent="0.25">
      <c r="A2288" s="432">
        <v>2282</v>
      </c>
      <c r="B2288" s="475">
        <v>0</v>
      </c>
      <c r="C2288" s="475">
        <v>0</v>
      </c>
      <c r="D2288" s="475">
        <v>0</v>
      </c>
      <c r="E2288" s="475">
        <v>0</v>
      </c>
    </row>
    <row r="2289" spans="1:5" x14ac:dyDescent="0.25">
      <c r="A2289" s="432">
        <v>2283</v>
      </c>
      <c r="B2289" s="475">
        <v>0</v>
      </c>
      <c r="C2289" s="475">
        <v>0</v>
      </c>
      <c r="D2289" s="475">
        <v>0</v>
      </c>
      <c r="E2289" s="475">
        <v>0</v>
      </c>
    </row>
    <row r="2290" spans="1:5" x14ac:dyDescent="0.25">
      <c r="A2290" s="432">
        <v>2284</v>
      </c>
      <c r="B2290" s="475">
        <v>0</v>
      </c>
      <c r="C2290" s="475">
        <v>0</v>
      </c>
      <c r="D2290" s="475">
        <v>0</v>
      </c>
      <c r="E2290" s="475">
        <v>0</v>
      </c>
    </row>
    <row r="2291" spans="1:5" x14ac:dyDescent="0.25">
      <c r="A2291" s="432">
        <v>2285</v>
      </c>
      <c r="B2291" s="475">
        <v>0</v>
      </c>
      <c r="C2291" s="475">
        <v>0</v>
      </c>
      <c r="D2291" s="475">
        <v>0</v>
      </c>
      <c r="E2291" s="475">
        <v>0</v>
      </c>
    </row>
    <row r="2292" spans="1:5" x14ac:dyDescent="0.25">
      <c r="A2292" s="432">
        <v>2286</v>
      </c>
      <c r="B2292" s="475">
        <v>0</v>
      </c>
      <c r="C2292" s="475">
        <v>0</v>
      </c>
      <c r="D2292" s="475">
        <v>0</v>
      </c>
      <c r="E2292" s="475">
        <v>0</v>
      </c>
    </row>
    <row r="2293" spans="1:5" x14ac:dyDescent="0.25">
      <c r="A2293" s="432">
        <v>2287</v>
      </c>
      <c r="B2293" s="475">
        <v>0</v>
      </c>
      <c r="C2293" s="475">
        <v>0</v>
      </c>
      <c r="D2293" s="475">
        <v>0</v>
      </c>
      <c r="E2293" s="475">
        <v>0</v>
      </c>
    </row>
    <row r="2294" spans="1:5" x14ac:dyDescent="0.25">
      <c r="A2294" s="432">
        <v>2288</v>
      </c>
      <c r="B2294" s="475">
        <v>0</v>
      </c>
      <c r="C2294" s="475">
        <v>0</v>
      </c>
      <c r="D2294" s="475">
        <v>0</v>
      </c>
      <c r="E2294" s="475">
        <v>0</v>
      </c>
    </row>
    <row r="2295" spans="1:5" x14ac:dyDescent="0.25">
      <c r="A2295" s="432">
        <v>2289</v>
      </c>
      <c r="B2295" s="475">
        <v>0</v>
      </c>
      <c r="C2295" s="475">
        <v>0</v>
      </c>
      <c r="D2295" s="475">
        <v>0</v>
      </c>
      <c r="E2295" s="475">
        <v>0</v>
      </c>
    </row>
    <row r="2296" spans="1:5" x14ac:dyDescent="0.25">
      <c r="A2296" s="432">
        <v>2290</v>
      </c>
      <c r="B2296" s="475">
        <v>0</v>
      </c>
      <c r="C2296" s="475">
        <v>0</v>
      </c>
      <c r="D2296" s="475">
        <v>0</v>
      </c>
      <c r="E2296" s="475">
        <v>0</v>
      </c>
    </row>
    <row r="2297" spans="1:5" x14ac:dyDescent="0.25">
      <c r="A2297" s="432">
        <v>2291</v>
      </c>
      <c r="B2297" s="475">
        <v>0</v>
      </c>
      <c r="C2297" s="475">
        <v>0</v>
      </c>
      <c r="D2297" s="475">
        <v>0</v>
      </c>
      <c r="E2297" s="475">
        <v>0</v>
      </c>
    </row>
    <row r="2298" spans="1:5" x14ac:dyDescent="0.25">
      <c r="A2298" s="432">
        <v>2292</v>
      </c>
      <c r="B2298" s="475">
        <v>0</v>
      </c>
      <c r="C2298" s="475">
        <v>0</v>
      </c>
      <c r="D2298" s="475">
        <v>0</v>
      </c>
      <c r="E2298" s="475">
        <v>0</v>
      </c>
    </row>
    <row r="2299" spans="1:5" x14ac:dyDescent="0.25">
      <c r="A2299" s="432">
        <v>2293</v>
      </c>
      <c r="B2299" s="475">
        <v>0</v>
      </c>
      <c r="C2299" s="475">
        <v>0</v>
      </c>
      <c r="D2299" s="475">
        <v>0</v>
      </c>
      <c r="E2299" s="475">
        <v>0</v>
      </c>
    </row>
    <row r="2300" spans="1:5" x14ac:dyDescent="0.25">
      <c r="A2300" s="432">
        <v>2294</v>
      </c>
      <c r="B2300" s="475">
        <v>0</v>
      </c>
      <c r="C2300" s="475">
        <v>0</v>
      </c>
      <c r="D2300" s="475">
        <v>0</v>
      </c>
      <c r="E2300" s="475">
        <v>0</v>
      </c>
    </row>
    <row r="2301" spans="1:5" x14ac:dyDescent="0.25">
      <c r="A2301" s="432">
        <v>2295</v>
      </c>
      <c r="B2301" s="475">
        <v>0</v>
      </c>
      <c r="C2301" s="475">
        <v>0</v>
      </c>
      <c r="D2301" s="475">
        <v>0</v>
      </c>
      <c r="E2301" s="475">
        <v>0</v>
      </c>
    </row>
    <row r="2302" spans="1:5" x14ac:dyDescent="0.25">
      <c r="A2302" s="432">
        <v>2296</v>
      </c>
      <c r="B2302" s="475">
        <v>0</v>
      </c>
      <c r="C2302" s="475">
        <v>0</v>
      </c>
      <c r="D2302" s="475">
        <v>0</v>
      </c>
      <c r="E2302" s="475">
        <v>0</v>
      </c>
    </row>
    <row r="2303" spans="1:5" x14ac:dyDescent="0.25">
      <c r="A2303" s="432">
        <v>2297</v>
      </c>
      <c r="B2303" s="475">
        <v>0</v>
      </c>
      <c r="C2303" s="475">
        <v>0</v>
      </c>
      <c r="D2303" s="475">
        <v>0</v>
      </c>
      <c r="E2303" s="475">
        <v>0</v>
      </c>
    </row>
    <row r="2304" spans="1:5" x14ac:dyDescent="0.25">
      <c r="A2304" s="432">
        <v>2298</v>
      </c>
      <c r="B2304" s="475">
        <v>0</v>
      </c>
      <c r="C2304" s="475">
        <v>0</v>
      </c>
      <c r="D2304" s="475">
        <v>0</v>
      </c>
      <c r="E2304" s="475">
        <v>0</v>
      </c>
    </row>
    <row r="2305" spans="1:5" x14ac:dyDescent="0.25">
      <c r="A2305" s="432">
        <v>2299</v>
      </c>
      <c r="B2305" s="475">
        <v>0</v>
      </c>
      <c r="C2305" s="475">
        <v>0</v>
      </c>
      <c r="D2305" s="475">
        <v>0</v>
      </c>
      <c r="E2305" s="475">
        <v>0</v>
      </c>
    </row>
    <row r="2306" spans="1:5" x14ac:dyDescent="0.25">
      <c r="A2306" s="432">
        <v>2300</v>
      </c>
      <c r="B2306" s="475">
        <v>0</v>
      </c>
      <c r="C2306" s="475">
        <v>0</v>
      </c>
      <c r="D2306" s="475">
        <v>0</v>
      </c>
      <c r="E2306" s="475">
        <v>0</v>
      </c>
    </row>
    <row r="2307" spans="1:5" x14ac:dyDescent="0.25">
      <c r="A2307" s="432">
        <v>2301</v>
      </c>
      <c r="B2307" s="475">
        <v>0</v>
      </c>
      <c r="C2307" s="475">
        <v>0</v>
      </c>
      <c r="D2307" s="475">
        <v>0</v>
      </c>
      <c r="E2307" s="475">
        <v>0</v>
      </c>
    </row>
    <row r="2308" spans="1:5" x14ac:dyDescent="0.25">
      <c r="A2308" s="432">
        <v>2302</v>
      </c>
      <c r="B2308" s="475">
        <v>0</v>
      </c>
      <c r="C2308" s="475">
        <v>0</v>
      </c>
      <c r="D2308" s="475">
        <v>0</v>
      </c>
      <c r="E2308" s="475">
        <v>0</v>
      </c>
    </row>
    <row r="2309" spans="1:5" x14ac:dyDescent="0.25">
      <c r="A2309" s="432">
        <v>2303</v>
      </c>
      <c r="B2309" s="475">
        <v>0</v>
      </c>
      <c r="C2309" s="475">
        <v>0</v>
      </c>
      <c r="D2309" s="475">
        <v>0</v>
      </c>
      <c r="E2309" s="475">
        <v>0</v>
      </c>
    </row>
    <row r="2310" spans="1:5" x14ac:dyDescent="0.25">
      <c r="A2310" s="432">
        <v>2304</v>
      </c>
      <c r="B2310" s="475">
        <v>0</v>
      </c>
      <c r="C2310" s="475">
        <v>0</v>
      </c>
      <c r="D2310" s="475">
        <v>0</v>
      </c>
      <c r="E2310" s="475">
        <v>0</v>
      </c>
    </row>
    <row r="2311" spans="1:5" x14ac:dyDescent="0.25">
      <c r="A2311" s="432">
        <v>2305</v>
      </c>
      <c r="B2311" s="475">
        <v>0</v>
      </c>
      <c r="C2311" s="475">
        <v>0</v>
      </c>
      <c r="D2311" s="475">
        <v>0</v>
      </c>
      <c r="E2311" s="475">
        <v>0</v>
      </c>
    </row>
    <row r="2312" spans="1:5" x14ac:dyDescent="0.25">
      <c r="A2312" s="432">
        <v>2306</v>
      </c>
      <c r="B2312" s="475">
        <v>0</v>
      </c>
      <c r="C2312" s="475">
        <v>0</v>
      </c>
      <c r="D2312" s="475">
        <v>0</v>
      </c>
      <c r="E2312" s="475">
        <v>0</v>
      </c>
    </row>
    <row r="2313" spans="1:5" x14ac:dyDescent="0.25">
      <c r="A2313" s="432">
        <v>2307</v>
      </c>
      <c r="B2313" s="475">
        <v>0</v>
      </c>
      <c r="C2313" s="475">
        <v>0</v>
      </c>
      <c r="D2313" s="475">
        <v>0</v>
      </c>
      <c r="E2313" s="475">
        <v>0</v>
      </c>
    </row>
    <row r="2314" spans="1:5" x14ac:dyDescent="0.25">
      <c r="A2314" s="432">
        <v>2308</v>
      </c>
      <c r="B2314" s="475">
        <v>0</v>
      </c>
      <c r="C2314" s="475">
        <v>0</v>
      </c>
      <c r="D2314" s="475">
        <v>0</v>
      </c>
      <c r="E2314" s="475">
        <v>0</v>
      </c>
    </row>
    <row r="2315" spans="1:5" x14ac:dyDescent="0.25">
      <c r="A2315" s="432">
        <v>2309</v>
      </c>
      <c r="B2315" s="475">
        <v>0</v>
      </c>
      <c r="C2315" s="475">
        <v>0</v>
      </c>
      <c r="D2315" s="475">
        <v>0</v>
      </c>
      <c r="E2315" s="475">
        <v>0</v>
      </c>
    </row>
    <row r="2316" spans="1:5" x14ac:dyDescent="0.25">
      <c r="A2316" s="432">
        <v>2310</v>
      </c>
      <c r="B2316" s="475">
        <v>0</v>
      </c>
      <c r="C2316" s="475">
        <v>0</v>
      </c>
      <c r="D2316" s="475">
        <v>0</v>
      </c>
      <c r="E2316" s="475">
        <v>0</v>
      </c>
    </row>
    <row r="2317" spans="1:5" x14ac:dyDescent="0.25">
      <c r="A2317" s="432">
        <v>2311</v>
      </c>
      <c r="B2317" s="475">
        <v>0</v>
      </c>
      <c r="C2317" s="475">
        <v>0</v>
      </c>
      <c r="D2317" s="475">
        <v>0</v>
      </c>
      <c r="E2317" s="475">
        <v>0</v>
      </c>
    </row>
    <row r="2318" spans="1:5" x14ac:dyDescent="0.25">
      <c r="A2318" s="432">
        <v>2312</v>
      </c>
      <c r="B2318" s="475">
        <v>0</v>
      </c>
      <c r="C2318" s="475">
        <v>0</v>
      </c>
      <c r="D2318" s="475">
        <v>0</v>
      </c>
      <c r="E2318" s="475">
        <v>0</v>
      </c>
    </row>
    <row r="2319" spans="1:5" x14ac:dyDescent="0.25">
      <c r="A2319" s="432">
        <v>2313</v>
      </c>
      <c r="B2319" s="475">
        <v>0</v>
      </c>
      <c r="C2319" s="475">
        <v>0</v>
      </c>
      <c r="D2319" s="475">
        <v>0</v>
      </c>
      <c r="E2319" s="475">
        <v>0</v>
      </c>
    </row>
    <row r="2320" spans="1:5" x14ac:dyDescent="0.25">
      <c r="A2320" s="432">
        <v>2314</v>
      </c>
      <c r="B2320" s="475">
        <v>0</v>
      </c>
      <c r="C2320" s="475">
        <v>0</v>
      </c>
      <c r="D2320" s="475">
        <v>0</v>
      </c>
      <c r="E2320" s="475">
        <v>0</v>
      </c>
    </row>
    <row r="2321" spans="1:5" x14ac:dyDescent="0.25">
      <c r="A2321" s="432">
        <v>2315</v>
      </c>
      <c r="B2321" s="475">
        <v>0</v>
      </c>
      <c r="C2321" s="475">
        <v>0</v>
      </c>
      <c r="D2321" s="475">
        <v>0</v>
      </c>
      <c r="E2321" s="475">
        <v>0</v>
      </c>
    </row>
    <row r="2322" spans="1:5" x14ac:dyDescent="0.25">
      <c r="A2322" s="432">
        <v>2316</v>
      </c>
      <c r="B2322" s="475">
        <v>0</v>
      </c>
      <c r="C2322" s="475">
        <v>0</v>
      </c>
      <c r="D2322" s="475">
        <v>0</v>
      </c>
      <c r="E2322" s="475">
        <v>0</v>
      </c>
    </row>
    <row r="2323" spans="1:5" x14ac:dyDescent="0.25">
      <c r="A2323" s="432">
        <v>2317</v>
      </c>
      <c r="B2323" s="475">
        <v>0</v>
      </c>
      <c r="C2323" s="475">
        <v>0</v>
      </c>
      <c r="D2323" s="475">
        <v>0</v>
      </c>
      <c r="E2323" s="475">
        <v>0</v>
      </c>
    </row>
    <row r="2324" spans="1:5" x14ac:dyDescent="0.25">
      <c r="A2324" s="432">
        <v>2318</v>
      </c>
      <c r="B2324" s="475">
        <v>0</v>
      </c>
      <c r="C2324" s="475">
        <v>0</v>
      </c>
      <c r="D2324" s="475">
        <v>0</v>
      </c>
      <c r="E2324" s="475">
        <v>0</v>
      </c>
    </row>
    <row r="2325" spans="1:5" x14ac:dyDescent="0.25">
      <c r="A2325" s="432">
        <v>2319</v>
      </c>
      <c r="B2325" s="475">
        <v>0</v>
      </c>
      <c r="C2325" s="475">
        <v>0</v>
      </c>
      <c r="D2325" s="475">
        <v>0</v>
      </c>
      <c r="E2325" s="475">
        <v>0</v>
      </c>
    </row>
    <row r="2326" spans="1:5" x14ac:dyDescent="0.25">
      <c r="A2326" s="432">
        <v>2320</v>
      </c>
      <c r="B2326" s="475">
        <v>0</v>
      </c>
      <c r="C2326" s="475">
        <v>0</v>
      </c>
      <c r="D2326" s="475">
        <v>0</v>
      </c>
      <c r="E2326" s="475">
        <v>0</v>
      </c>
    </row>
    <row r="2327" spans="1:5" x14ac:dyDescent="0.25">
      <c r="A2327" s="432">
        <v>2321</v>
      </c>
      <c r="B2327" s="475">
        <v>0</v>
      </c>
      <c r="C2327" s="475">
        <v>0</v>
      </c>
      <c r="D2327" s="475">
        <v>0</v>
      </c>
      <c r="E2327" s="475">
        <v>0</v>
      </c>
    </row>
    <row r="2328" spans="1:5" x14ac:dyDescent="0.25">
      <c r="A2328" s="432">
        <v>2322</v>
      </c>
      <c r="B2328" s="475">
        <v>0</v>
      </c>
      <c r="C2328" s="475">
        <v>0</v>
      </c>
      <c r="D2328" s="475">
        <v>0</v>
      </c>
      <c r="E2328" s="475">
        <v>0</v>
      </c>
    </row>
    <row r="2329" spans="1:5" x14ac:dyDescent="0.25">
      <c r="A2329" s="432">
        <v>2323</v>
      </c>
      <c r="B2329" s="475">
        <v>0</v>
      </c>
      <c r="C2329" s="475">
        <v>0</v>
      </c>
      <c r="D2329" s="475">
        <v>0</v>
      </c>
      <c r="E2329" s="475">
        <v>0</v>
      </c>
    </row>
    <row r="2330" spans="1:5" x14ac:dyDescent="0.25">
      <c r="A2330" s="432">
        <v>2324</v>
      </c>
      <c r="B2330" s="475">
        <v>0</v>
      </c>
      <c r="C2330" s="475">
        <v>0</v>
      </c>
      <c r="D2330" s="475">
        <v>0</v>
      </c>
      <c r="E2330" s="475">
        <v>0</v>
      </c>
    </row>
    <row r="2331" spans="1:5" x14ac:dyDescent="0.25">
      <c r="A2331" s="432">
        <v>2325</v>
      </c>
      <c r="B2331" s="475">
        <v>0</v>
      </c>
      <c r="C2331" s="475">
        <v>0</v>
      </c>
      <c r="D2331" s="475">
        <v>0</v>
      </c>
      <c r="E2331" s="475">
        <v>0</v>
      </c>
    </row>
    <row r="2332" spans="1:5" x14ac:dyDescent="0.25">
      <c r="A2332" s="432">
        <v>2326</v>
      </c>
      <c r="B2332" s="475">
        <v>0</v>
      </c>
      <c r="C2332" s="475">
        <v>0</v>
      </c>
      <c r="D2332" s="475">
        <v>0</v>
      </c>
      <c r="E2332" s="475">
        <v>0</v>
      </c>
    </row>
    <row r="2333" spans="1:5" x14ac:dyDescent="0.25">
      <c r="A2333" s="432">
        <v>2327</v>
      </c>
      <c r="B2333" s="475">
        <v>0</v>
      </c>
      <c r="C2333" s="475">
        <v>0</v>
      </c>
      <c r="D2333" s="475">
        <v>0</v>
      </c>
      <c r="E2333" s="475">
        <v>0</v>
      </c>
    </row>
    <row r="2334" spans="1:5" x14ac:dyDescent="0.25">
      <c r="A2334" s="432">
        <v>2328</v>
      </c>
      <c r="B2334" s="475">
        <v>0</v>
      </c>
      <c r="C2334" s="475">
        <v>0</v>
      </c>
      <c r="D2334" s="475">
        <v>0</v>
      </c>
      <c r="E2334" s="475">
        <v>0</v>
      </c>
    </row>
    <row r="2335" spans="1:5" x14ac:dyDescent="0.25">
      <c r="A2335" s="432">
        <v>2329</v>
      </c>
      <c r="B2335" s="475">
        <v>0</v>
      </c>
      <c r="C2335" s="475">
        <v>0</v>
      </c>
      <c r="D2335" s="475">
        <v>0</v>
      </c>
      <c r="E2335" s="475">
        <v>0</v>
      </c>
    </row>
    <row r="2336" spans="1:5" x14ac:dyDescent="0.25">
      <c r="A2336" s="432">
        <v>2330</v>
      </c>
      <c r="B2336" s="475">
        <v>0</v>
      </c>
      <c r="C2336" s="475">
        <v>0</v>
      </c>
      <c r="D2336" s="475">
        <v>0</v>
      </c>
      <c r="E2336" s="475">
        <v>0</v>
      </c>
    </row>
    <row r="2337" spans="1:5" x14ac:dyDescent="0.25">
      <c r="A2337" s="432">
        <v>2331</v>
      </c>
      <c r="B2337" s="475">
        <v>0</v>
      </c>
      <c r="C2337" s="475">
        <v>0</v>
      </c>
      <c r="D2337" s="475">
        <v>0</v>
      </c>
      <c r="E2337" s="475">
        <v>0</v>
      </c>
    </row>
    <row r="2338" spans="1:5" x14ac:dyDescent="0.25">
      <c r="A2338" s="432">
        <v>2332</v>
      </c>
      <c r="B2338" s="475">
        <v>0</v>
      </c>
      <c r="C2338" s="475">
        <v>0</v>
      </c>
      <c r="D2338" s="475">
        <v>0</v>
      </c>
      <c r="E2338" s="475">
        <v>0</v>
      </c>
    </row>
    <row r="2339" spans="1:5" x14ac:dyDescent="0.25">
      <c r="A2339" s="432">
        <v>2333</v>
      </c>
      <c r="B2339" s="475">
        <v>0</v>
      </c>
      <c r="C2339" s="475">
        <v>0</v>
      </c>
      <c r="D2339" s="475">
        <v>0</v>
      </c>
      <c r="E2339" s="475">
        <v>0</v>
      </c>
    </row>
    <row r="2340" spans="1:5" x14ac:dyDescent="0.25">
      <c r="A2340" s="432">
        <v>2334</v>
      </c>
      <c r="B2340" s="475">
        <v>0</v>
      </c>
      <c r="C2340" s="475">
        <v>0</v>
      </c>
      <c r="D2340" s="475">
        <v>0</v>
      </c>
      <c r="E2340" s="475">
        <v>0</v>
      </c>
    </row>
    <row r="2341" spans="1:5" x14ac:dyDescent="0.25">
      <c r="A2341" s="432">
        <v>2335</v>
      </c>
      <c r="B2341" s="475">
        <v>0</v>
      </c>
      <c r="C2341" s="475">
        <v>0</v>
      </c>
      <c r="D2341" s="475">
        <v>0</v>
      </c>
      <c r="E2341" s="475">
        <v>0</v>
      </c>
    </row>
    <row r="2342" spans="1:5" x14ac:dyDescent="0.25">
      <c r="A2342" s="432">
        <v>2336</v>
      </c>
      <c r="B2342" s="475">
        <v>0</v>
      </c>
      <c r="C2342" s="475">
        <v>0</v>
      </c>
      <c r="D2342" s="475">
        <v>0</v>
      </c>
      <c r="E2342" s="475">
        <v>0</v>
      </c>
    </row>
    <row r="2343" spans="1:5" x14ac:dyDescent="0.25">
      <c r="A2343" s="432">
        <v>2337</v>
      </c>
      <c r="B2343" s="475">
        <v>0</v>
      </c>
      <c r="C2343" s="475">
        <v>0</v>
      </c>
      <c r="D2343" s="475">
        <v>0</v>
      </c>
      <c r="E2343" s="475">
        <v>0</v>
      </c>
    </row>
    <row r="2344" spans="1:5" x14ac:dyDescent="0.25">
      <c r="A2344" s="432">
        <v>2338</v>
      </c>
      <c r="B2344" s="475">
        <v>0</v>
      </c>
      <c r="C2344" s="475">
        <v>0</v>
      </c>
      <c r="D2344" s="475">
        <v>0</v>
      </c>
      <c r="E2344" s="475">
        <v>0</v>
      </c>
    </row>
    <row r="2345" spans="1:5" x14ac:dyDescent="0.25">
      <c r="A2345" s="432">
        <v>2339</v>
      </c>
      <c r="B2345" s="475">
        <v>0</v>
      </c>
      <c r="C2345" s="475">
        <v>0</v>
      </c>
      <c r="D2345" s="475">
        <v>0</v>
      </c>
      <c r="E2345" s="475">
        <v>0</v>
      </c>
    </row>
    <row r="2346" spans="1:5" x14ac:dyDescent="0.25">
      <c r="A2346" s="432">
        <v>2340</v>
      </c>
      <c r="B2346" s="475">
        <v>0</v>
      </c>
      <c r="C2346" s="475">
        <v>0</v>
      </c>
      <c r="D2346" s="475">
        <v>0</v>
      </c>
      <c r="E2346" s="475">
        <v>0</v>
      </c>
    </row>
    <row r="2347" spans="1:5" x14ac:dyDescent="0.25">
      <c r="A2347" s="432">
        <v>2341</v>
      </c>
      <c r="B2347" s="475">
        <v>0</v>
      </c>
      <c r="C2347" s="475">
        <v>0</v>
      </c>
      <c r="D2347" s="475">
        <v>0</v>
      </c>
      <c r="E2347" s="475">
        <v>0</v>
      </c>
    </row>
    <row r="2348" spans="1:5" x14ac:dyDescent="0.25">
      <c r="A2348" s="432">
        <v>2342</v>
      </c>
      <c r="B2348" s="475">
        <v>0</v>
      </c>
      <c r="C2348" s="475">
        <v>0</v>
      </c>
      <c r="D2348" s="475">
        <v>0</v>
      </c>
      <c r="E2348" s="475">
        <v>0</v>
      </c>
    </row>
    <row r="2349" spans="1:5" x14ac:dyDescent="0.25">
      <c r="A2349" s="432">
        <v>2343</v>
      </c>
      <c r="B2349" s="475">
        <v>0</v>
      </c>
      <c r="C2349" s="475">
        <v>0</v>
      </c>
      <c r="D2349" s="475">
        <v>0</v>
      </c>
      <c r="E2349" s="475">
        <v>0</v>
      </c>
    </row>
    <row r="2350" spans="1:5" x14ac:dyDescent="0.25">
      <c r="A2350" s="432">
        <v>2344</v>
      </c>
      <c r="B2350" s="475">
        <v>0</v>
      </c>
      <c r="C2350" s="475">
        <v>0</v>
      </c>
      <c r="D2350" s="475">
        <v>0</v>
      </c>
      <c r="E2350" s="475">
        <v>0</v>
      </c>
    </row>
    <row r="2351" spans="1:5" x14ac:dyDescent="0.25">
      <c r="A2351" s="432">
        <v>2345</v>
      </c>
      <c r="B2351" s="475">
        <v>0</v>
      </c>
      <c r="C2351" s="475">
        <v>0</v>
      </c>
      <c r="D2351" s="475">
        <v>0</v>
      </c>
      <c r="E2351" s="475">
        <v>0</v>
      </c>
    </row>
    <row r="2352" spans="1:5" x14ac:dyDescent="0.25">
      <c r="A2352" s="432">
        <v>2346</v>
      </c>
      <c r="B2352" s="475">
        <v>0</v>
      </c>
      <c r="C2352" s="475">
        <v>0</v>
      </c>
      <c r="D2352" s="475">
        <v>0</v>
      </c>
      <c r="E2352" s="475">
        <v>0</v>
      </c>
    </row>
    <row r="2353" spans="1:5" x14ac:dyDescent="0.25">
      <c r="A2353" s="432">
        <v>2347</v>
      </c>
      <c r="B2353" s="475">
        <v>0</v>
      </c>
      <c r="C2353" s="475">
        <v>0</v>
      </c>
      <c r="D2353" s="475">
        <v>0</v>
      </c>
      <c r="E2353" s="475">
        <v>0</v>
      </c>
    </row>
    <row r="2354" spans="1:5" x14ac:dyDescent="0.25">
      <c r="A2354" s="432">
        <v>2348</v>
      </c>
      <c r="B2354" s="475">
        <v>0</v>
      </c>
      <c r="C2354" s="475">
        <v>0</v>
      </c>
      <c r="D2354" s="475">
        <v>0</v>
      </c>
      <c r="E2354" s="475">
        <v>0</v>
      </c>
    </row>
    <row r="2355" spans="1:5" x14ac:dyDescent="0.25">
      <c r="A2355" s="432">
        <v>2349</v>
      </c>
      <c r="B2355" s="475">
        <v>0</v>
      </c>
      <c r="C2355" s="475">
        <v>0</v>
      </c>
      <c r="D2355" s="475">
        <v>0</v>
      </c>
      <c r="E2355" s="475">
        <v>0</v>
      </c>
    </row>
    <row r="2356" spans="1:5" x14ac:dyDescent="0.25">
      <c r="A2356" s="432">
        <v>2350</v>
      </c>
      <c r="B2356" s="475">
        <v>0</v>
      </c>
      <c r="C2356" s="475">
        <v>0</v>
      </c>
      <c r="D2356" s="475">
        <v>0</v>
      </c>
      <c r="E2356" s="475">
        <v>0</v>
      </c>
    </row>
    <row r="2357" spans="1:5" x14ac:dyDescent="0.25">
      <c r="A2357" s="432">
        <v>2351</v>
      </c>
      <c r="B2357" s="475">
        <v>0</v>
      </c>
      <c r="C2357" s="475">
        <v>0</v>
      </c>
      <c r="D2357" s="475">
        <v>0</v>
      </c>
      <c r="E2357" s="475">
        <v>0</v>
      </c>
    </row>
    <row r="2358" spans="1:5" x14ac:dyDescent="0.25">
      <c r="A2358" s="432">
        <v>2352</v>
      </c>
      <c r="B2358" s="475">
        <v>0</v>
      </c>
      <c r="C2358" s="475">
        <v>0</v>
      </c>
      <c r="D2358" s="475">
        <v>0</v>
      </c>
      <c r="E2358" s="475">
        <v>0</v>
      </c>
    </row>
    <row r="2359" spans="1:5" x14ac:dyDescent="0.25">
      <c r="A2359" s="432">
        <v>2353</v>
      </c>
      <c r="B2359" s="475">
        <v>0</v>
      </c>
      <c r="C2359" s="475">
        <v>0</v>
      </c>
      <c r="D2359" s="475">
        <v>0</v>
      </c>
      <c r="E2359" s="475">
        <v>0</v>
      </c>
    </row>
    <row r="2360" spans="1:5" x14ac:dyDescent="0.25">
      <c r="A2360" s="432">
        <v>2354</v>
      </c>
      <c r="B2360" s="475">
        <v>0</v>
      </c>
      <c r="C2360" s="475">
        <v>0</v>
      </c>
      <c r="D2360" s="475">
        <v>0</v>
      </c>
      <c r="E2360" s="475">
        <v>0</v>
      </c>
    </row>
    <row r="2361" spans="1:5" x14ac:dyDescent="0.25">
      <c r="A2361" s="432">
        <v>2355</v>
      </c>
      <c r="B2361" s="475">
        <v>0</v>
      </c>
      <c r="C2361" s="475">
        <v>0</v>
      </c>
      <c r="D2361" s="475">
        <v>0</v>
      </c>
      <c r="E2361" s="475">
        <v>0</v>
      </c>
    </row>
    <row r="2362" spans="1:5" x14ac:dyDescent="0.25">
      <c r="A2362" s="432">
        <v>2356</v>
      </c>
      <c r="B2362" s="475">
        <v>0</v>
      </c>
      <c r="C2362" s="475">
        <v>0</v>
      </c>
      <c r="D2362" s="475">
        <v>0</v>
      </c>
      <c r="E2362" s="475">
        <v>0</v>
      </c>
    </row>
    <row r="2363" spans="1:5" x14ac:dyDescent="0.25">
      <c r="A2363" s="432">
        <v>2357</v>
      </c>
      <c r="B2363" s="475">
        <v>0</v>
      </c>
      <c r="C2363" s="475">
        <v>0</v>
      </c>
      <c r="D2363" s="475">
        <v>0</v>
      </c>
      <c r="E2363" s="475">
        <v>0</v>
      </c>
    </row>
    <row r="2364" spans="1:5" x14ac:dyDescent="0.25">
      <c r="A2364" s="432">
        <v>2358</v>
      </c>
      <c r="B2364" s="475">
        <v>0</v>
      </c>
      <c r="C2364" s="475">
        <v>0</v>
      </c>
      <c r="D2364" s="475">
        <v>0</v>
      </c>
      <c r="E2364" s="475">
        <v>0</v>
      </c>
    </row>
    <row r="2365" spans="1:5" x14ac:dyDescent="0.25">
      <c r="A2365" s="432">
        <v>2359</v>
      </c>
      <c r="B2365" s="475">
        <v>0</v>
      </c>
      <c r="C2365" s="475">
        <v>0</v>
      </c>
      <c r="D2365" s="475">
        <v>0</v>
      </c>
      <c r="E2365" s="475">
        <v>0</v>
      </c>
    </row>
    <row r="2366" spans="1:5" x14ac:dyDescent="0.25">
      <c r="A2366" s="432">
        <v>2360</v>
      </c>
      <c r="B2366" s="475">
        <v>0</v>
      </c>
      <c r="C2366" s="475">
        <v>0</v>
      </c>
      <c r="D2366" s="475">
        <v>0</v>
      </c>
      <c r="E2366" s="475">
        <v>0</v>
      </c>
    </row>
    <row r="2367" spans="1:5" x14ac:dyDescent="0.25">
      <c r="A2367" s="432">
        <v>2361</v>
      </c>
      <c r="B2367" s="475">
        <v>0</v>
      </c>
      <c r="C2367" s="475">
        <v>0</v>
      </c>
      <c r="D2367" s="475">
        <v>0</v>
      </c>
      <c r="E2367" s="475">
        <v>0</v>
      </c>
    </row>
    <row r="2368" spans="1:5" x14ac:dyDescent="0.25">
      <c r="A2368" s="432">
        <v>2362</v>
      </c>
      <c r="B2368" s="475">
        <v>0</v>
      </c>
      <c r="C2368" s="475">
        <v>0</v>
      </c>
      <c r="D2368" s="475">
        <v>0</v>
      </c>
      <c r="E2368" s="475">
        <v>0</v>
      </c>
    </row>
    <row r="2369" spans="1:5" x14ac:dyDescent="0.25">
      <c r="A2369" s="432">
        <v>2363</v>
      </c>
      <c r="B2369" s="475">
        <v>0</v>
      </c>
      <c r="C2369" s="475">
        <v>0</v>
      </c>
      <c r="D2369" s="475">
        <v>0</v>
      </c>
      <c r="E2369" s="475">
        <v>0</v>
      </c>
    </row>
    <row r="2370" spans="1:5" x14ac:dyDescent="0.25">
      <c r="A2370" s="432">
        <v>2364</v>
      </c>
      <c r="B2370" s="475">
        <v>0</v>
      </c>
      <c r="C2370" s="475">
        <v>0</v>
      </c>
      <c r="D2370" s="475">
        <v>0</v>
      </c>
      <c r="E2370" s="475">
        <v>0</v>
      </c>
    </row>
    <row r="2371" spans="1:5" x14ac:dyDescent="0.25">
      <c r="A2371" s="432">
        <v>2365</v>
      </c>
      <c r="B2371" s="475">
        <v>0</v>
      </c>
      <c r="C2371" s="475">
        <v>0</v>
      </c>
      <c r="D2371" s="475">
        <v>0</v>
      </c>
      <c r="E2371" s="475">
        <v>0</v>
      </c>
    </row>
    <row r="2372" spans="1:5" x14ac:dyDescent="0.25">
      <c r="A2372" s="432">
        <v>2366</v>
      </c>
      <c r="B2372" s="475">
        <v>0</v>
      </c>
      <c r="C2372" s="475">
        <v>0</v>
      </c>
      <c r="D2372" s="475">
        <v>0</v>
      </c>
      <c r="E2372" s="475">
        <v>0</v>
      </c>
    </row>
    <row r="2373" spans="1:5" x14ac:dyDescent="0.25">
      <c r="A2373" s="432">
        <v>2367</v>
      </c>
      <c r="B2373" s="475">
        <v>0</v>
      </c>
      <c r="C2373" s="475">
        <v>0</v>
      </c>
      <c r="D2373" s="475">
        <v>0</v>
      </c>
      <c r="E2373" s="475">
        <v>0</v>
      </c>
    </row>
    <row r="2374" spans="1:5" x14ac:dyDescent="0.25">
      <c r="A2374" s="432">
        <v>2368</v>
      </c>
      <c r="B2374" s="475">
        <v>0</v>
      </c>
      <c r="C2374" s="475">
        <v>0</v>
      </c>
      <c r="D2374" s="475">
        <v>0</v>
      </c>
      <c r="E2374" s="475">
        <v>0</v>
      </c>
    </row>
    <row r="2375" spans="1:5" x14ac:dyDescent="0.25">
      <c r="A2375" s="432">
        <v>2369</v>
      </c>
      <c r="B2375" s="475">
        <v>0</v>
      </c>
      <c r="C2375" s="475">
        <v>0</v>
      </c>
      <c r="D2375" s="475">
        <v>0</v>
      </c>
      <c r="E2375" s="475">
        <v>0</v>
      </c>
    </row>
    <row r="2376" spans="1:5" x14ac:dyDescent="0.25">
      <c r="A2376" s="432">
        <v>2370</v>
      </c>
      <c r="B2376" s="475">
        <v>0</v>
      </c>
      <c r="C2376" s="475">
        <v>0</v>
      </c>
      <c r="D2376" s="475">
        <v>0</v>
      </c>
      <c r="E2376" s="475">
        <v>0</v>
      </c>
    </row>
    <row r="2377" spans="1:5" x14ac:dyDescent="0.25">
      <c r="A2377" s="432">
        <v>2371</v>
      </c>
      <c r="B2377" s="475">
        <v>0</v>
      </c>
      <c r="C2377" s="475">
        <v>0</v>
      </c>
      <c r="D2377" s="475">
        <v>0</v>
      </c>
      <c r="E2377" s="475">
        <v>0</v>
      </c>
    </row>
    <row r="2378" spans="1:5" x14ac:dyDescent="0.25">
      <c r="A2378" s="432">
        <v>2372</v>
      </c>
      <c r="B2378" s="475">
        <v>0</v>
      </c>
      <c r="C2378" s="475">
        <v>0</v>
      </c>
      <c r="D2378" s="475">
        <v>0</v>
      </c>
      <c r="E2378" s="475">
        <v>0</v>
      </c>
    </row>
    <row r="2379" spans="1:5" x14ac:dyDescent="0.25">
      <c r="A2379" s="432">
        <v>2373</v>
      </c>
      <c r="B2379" s="475">
        <v>0</v>
      </c>
      <c r="C2379" s="475">
        <v>0</v>
      </c>
      <c r="D2379" s="475">
        <v>0</v>
      </c>
      <c r="E2379" s="475">
        <v>0</v>
      </c>
    </row>
    <row r="2380" spans="1:5" x14ac:dyDescent="0.25">
      <c r="A2380" s="432">
        <v>2374</v>
      </c>
      <c r="B2380" s="475">
        <v>0</v>
      </c>
      <c r="C2380" s="475">
        <v>0</v>
      </c>
      <c r="D2380" s="475">
        <v>0</v>
      </c>
      <c r="E2380" s="475">
        <v>0</v>
      </c>
    </row>
    <row r="2381" spans="1:5" x14ac:dyDescent="0.25">
      <c r="A2381" s="432">
        <v>2375</v>
      </c>
      <c r="B2381" s="475">
        <v>0</v>
      </c>
      <c r="C2381" s="475">
        <v>0</v>
      </c>
      <c r="D2381" s="475">
        <v>0</v>
      </c>
      <c r="E2381" s="475">
        <v>0</v>
      </c>
    </row>
    <row r="2382" spans="1:5" x14ac:dyDescent="0.25">
      <c r="A2382" s="432">
        <v>2376</v>
      </c>
      <c r="B2382" s="475">
        <v>0</v>
      </c>
      <c r="C2382" s="475">
        <v>0</v>
      </c>
      <c r="D2382" s="475">
        <v>0</v>
      </c>
      <c r="E2382" s="475">
        <v>0</v>
      </c>
    </row>
    <row r="2383" spans="1:5" x14ac:dyDescent="0.25">
      <c r="A2383" s="432">
        <v>2377</v>
      </c>
      <c r="B2383" s="475">
        <v>0</v>
      </c>
      <c r="C2383" s="475">
        <v>0</v>
      </c>
      <c r="D2383" s="475">
        <v>0</v>
      </c>
      <c r="E2383" s="475">
        <v>0</v>
      </c>
    </row>
    <row r="2384" spans="1:5" x14ac:dyDescent="0.25">
      <c r="A2384" s="432">
        <v>2378</v>
      </c>
      <c r="B2384" s="475">
        <v>0</v>
      </c>
      <c r="C2384" s="475">
        <v>0</v>
      </c>
      <c r="D2384" s="475">
        <v>0</v>
      </c>
      <c r="E2384" s="475">
        <v>0</v>
      </c>
    </row>
    <row r="2385" spans="1:5" x14ac:dyDescent="0.25">
      <c r="A2385" s="432">
        <v>2379</v>
      </c>
      <c r="B2385" s="475">
        <v>0</v>
      </c>
      <c r="C2385" s="475">
        <v>0</v>
      </c>
      <c r="D2385" s="475">
        <v>0</v>
      </c>
      <c r="E2385" s="475">
        <v>0</v>
      </c>
    </row>
    <row r="2386" spans="1:5" x14ac:dyDescent="0.25">
      <c r="A2386" s="432">
        <v>2380</v>
      </c>
      <c r="B2386" s="475">
        <v>0</v>
      </c>
      <c r="C2386" s="475">
        <v>0</v>
      </c>
      <c r="D2386" s="475">
        <v>0</v>
      </c>
      <c r="E2386" s="475">
        <v>0</v>
      </c>
    </row>
    <row r="2387" spans="1:5" x14ac:dyDescent="0.25">
      <c r="A2387" s="432">
        <v>2381</v>
      </c>
      <c r="B2387" s="475">
        <v>0</v>
      </c>
      <c r="C2387" s="475">
        <v>0</v>
      </c>
      <c r="D2387" s="475">
        <v>0</v>
      </c>
      <c r="E2387" s="475">
        <v>0</v>
      </c>
    </row>
    <row r="2388" spans="1:5" x14ac:dyDescent="0.25">
      <c r="A2388" s="432">
        <v>2382</v>
      </c>
      <c r="B2388" s="475">
        <v>0</v>
      </c>
      <c r="C2388" s="475">
        <v>0</v>
      </c>
      <c r="D2388" s="475">
        <v>0</v>
      </c>
      <c r="E2388" s="475">
        <v>0</v>
      </c>
    </row>
    <row r="2389" spans="1:5" x14ac:dyDescent="0.25">
      <c r="A2389" s="432">
        <v>2383</v>
      </c>
      <c r="B2389" s="475">
        <v>0</v>
      </c>
      <c r="C2389" s="475">
        <v>0</v>
      </c>
      <c r="D2389" s="475">
        <v>0</v>
      </c>
      <c r="E2389" s="475">
        <v>0</v>
      </c>
    </row>
    <row r="2390" spans="1:5" x14ac:dyDescent="0.25">
      <c r="A2390" s="432">
        <v>2384</v>
      </c>
      <c r="B2390" s="475">
        <v>0</v>
      </c>
      <c r="C2390" s="475">
        <v>0</v>
      </c>
      <c r="D2390" s="475">
        <v>0</v>
      </c>
      <c r="E2390" s="475">
        <v>0</v>
      </c>
    </row>
    <row r="2391" spans="1:5" x14ac:dyDescent="0.25">
      <c r="A2391" s="432">
        <v>2385</v>
      </c>
      <c r="B2391" s="475">
        <v>0</v>
      </c>
      <c r="C2391" s="475">
        <v>0</v>
      </c>
      <c r="D2391" s="475">
        <v>0</v>
      </c>
      <c r="E2391" s="475">
        <v>0</v>
      </c>
    </row>
    <row r="2392" spans="1:5" x14ac:dyDescent="0.25">
      <c r="A2392" s="432">
        <v>2386</v>
      </c>
      <c r="B2392" s="475">
        <v>0</v>
      </c>
      <c r="C2392" s="475">
        <v>0</v>
      </c>
      <c r="D2392" s="475">
        <v>0</v>
      </c>
      <c r="E2392" s="475">
        <v>0</v>
      </c>
    </row>
    <row r="2393" spans="1:5" x14ac:dyDescent="0.25">
      <c r="A2393" s="432">
        <v>2387</v>
      </c>
      <c r="B2393" s="475">
        <v>0</v>
      </c>
      <c r="C2393" s="475">
        <v>0</v>
      </c>
      <c r="D2393" s="475">
        <v>0</v>
      </c>
      <c r="E2393" s="475">
        <v>0</v>
      </c>
    </row>
    <row r="2394" spans="1:5" x14ac:dyDescent="0.25">
      <c r="A2394" s="432">
        <v>2388</v>
      </c>
      <c r="B2394" s="475">
        <v>0</v>
      </c>
      <c r="C2394" s="475">
        <v>0</v>
      </c>
      <c r="D2394" s="475">
        <v>0</v>
      </c>
      <c r="E2394" s="475">
        <v>0</v>
      </c>
    </row>
    <row r="2395" spans="1:5" x14ac:dyDescent="0.25">
      <c r="A2395" s="432">
        <v>2389</v>
      </c>
      <c r="B2395" s="475">
        <v>0</v>
      </c>
      <c r="C2395" s="475">
        <v>0</v>
      </c>
      <c r="D2395" s="475">
        <v>0</v>
      </c>
      <c r="E2395" s="475">
        <v>0</v>
      </c>
    </row>
    <row r="2396" spans="1:5" x14ac:dyDescent="0.25">
      <c r="A2396" s="432">
        <v>2390</v>
      </c>
      <c r="B2396" s="475">
        <v>0</v>
      </c>
      <c r="C2396" s="475">
        <v>0</v>
      </c>
      <c r="D2396" s="475">
        <v>0</v>
      </c>
      <c r="E2396" s="475">
        <v>0</v>
      </c>
    </row>
    <row r="2397" spans="1:5" x14ac:dyDescent="0.25">
      <c r="A2397" s="432">
        <v>2391</v>
      </c>
      <c r="B2397" s="475">
        <v>0</v>
      </c>
      <c r="C2397" s="475">
        <v>0</v>
      </c>
      <c r="D2397" s="475">
        <v>0</v>
      </c>
      <c r="E2397" s="475">
        <v>0</v>
      </c>
    </row>
    <row r="2398" spans="1:5" x14ac:dyDescent="0.25">
      <c r="A2398" s="432">
        <v>2392</v>
      </c>
      <c r="B2398" s="475">
        <v>0</v>
      </c>
      <c r="C2398" s="475">
        <v>0</v>
      </c>
      <c r="D2398" s="475">
        <v>0</v>
      </c>
      <c r="E2398" s="475">
        <v>0</v>
      </c>
    </row>
    <row r="2399" spans="1:5" x14ac:dyDescent="0.25">
      <c r="A2399" s="432">
        <v>2393</v>
      </c>
      <c r="B2399" s="475">
        <v>0</v>
      </c>
      <c r="C2399" s="475">
        <v>0</v>
      </c>
      <c r="D2399" s="475">
        <v>0</v>
      </c>
      <c r="E2399" s="475">
        <v>0</v>
      </c>
    </row>
    <row r="2400" spans="1:5" x14ac:dyDescent="0.25">
      <c r="A2400" s="432">
        <v>2394</v>
      </c>
      <c r="B2400" s="475">
        <v>0</v>
      </c>
      <c r="C2400" s="475">
        <v>0</v>
      </c>
      <c r="D2400" s="475">
        <v>0</v>
      </c>
      <c r="E2400" s="475">
        <v>0</v>
      </c>
    </row>
    <row r="2401" spans="1:5" x14ac:dyDescent="0.25">
      <c r="A2401" s="432">
        <v>2395</v>
      </c>
      <c r="B2401" s="475">
        <v>0</v>
      </c>
      <c r="C2401" s="475">
        <v>0</v>
      </c>
      <c r="D2401" s="475">
        <v>0</v>
      </c>
      <c r="E2401" s="475">
        <v>0</v>
      </c>
    </row>
    <row r="2402" spans="1:5" x14ac:dyDescent="0.25">
      <c r="A2402" s="432">
        <v>2396</v>
      </c>
      <c r="B2402" s="475">
        <v>0</v>
      </c>
      <c r="C2402" s="475">
        <v>0</v>
      </c>
      <c r="D2402" s="475">
        <v>0</v>
      </c>
      <c r="E2402" s="475">
        <v>0</v>
      </c>
    </row>
    <row r="2403" spans="1:5" x14ac:dyDescent="0.25">
      <c r="A2403" s="432">
        <v>2397</v>
      </c>
      <c r="B2403" s="475">
        <v>0</v>
      </c>
      <c r="C2403" s="475">
        <v>0</v>
      </c>
      <c r="D2403" s="475">
        <v>0</v>
      </c>
      <c r="E2403" s="475">
        <v>0</v>
      </c>
    </row>
    <row r="2404" spans="1:5" x14ac:dyDescent="0.25">
      <c r="A2404" s="432">
        <v>2398</v>
      </c>
      <c r="B2404" s="475">
        <v>0</v>
      </c>
      <c r="C2404" s="475">
        <v>0</v>
      </c>
      <c r="D2404" s="475">
        <v>0</v>
      </c>
      <c r="E2404" s="475">
        <v>0</v>
      </c>
    </row>
    <row r="2405" spans="1:5" x14ac:dyDescent="0.25">
      <c r="A2405" s="432">
        <v>2399</v>
      </c>
      <c r="B2405" s="475">
        <v>0</v>
      </c>
      <c r="C2405" s="475">
        <v>0</v>
      </c>
      <c r="D2405" s="475">
        <v>0</v>
      </c>
      <c r="E2405" s="475">
        <v>0</v>
      </c>
    </row>
    <row r="2406" spans="1:5" x14ac:dyDescent="0.25">
      <c r="A2406" s="432">
        <v>2400</v>
      </c>
      <c r="B2406" s="475">
        <v>0</v>
      </c>
      <c r="C2406" s="475">
        <v>0</v>
      </c>
      <c r="D2406" s="475">
        <v>0</v>
      </c>
      <c r="E2406" s="475">
        <v>0</v>
      </c>
    </row>
    <row r="2407" spans="1:5" x14ac:dyDescent="0.25">
      <c r="A2407" s="432">
        <v>2401</v>
      </c>
      <c r="B2407" s="475">
        <v>0</v>
      </c>
      <c r="C2407" s="475">
        <v>0</v>
      </c>
      <c r="D2407" s="475">
        <v>0</v>
      </c>
      <c r="E2407" s="475">
        <v>0</v>
      </c>
    </row>
    <row r="2408" spans="1:5" x14ac:dyDescent="0.25">
      <c r="A2408" s="432">
        <v>2402</v>
      </c>
      <c r="B2408" s="475">
        <v>0</v>
      </c>
      <c r="C2408" s="475">
        <v>0</v>
      </c>
      <c r="D2408" s="475">
        <v>0</v>
      </c>
      <c r="E2408" s="475">
        <v>0</v>
      </c>
    </row>
    <row r="2409" spans="1:5" x14ac:dyDescent="0.25">
      <c r="A2409" s="432">
        <v>2403</v>
      </c>
      <c r="B2409" s="475">
        <v>0</v>
      </c>
      <c r="C2409" s="475">
        <v>0</v>
      </c>
      <c r="D2409" s="475">
        <v>0</v>
      </c>
      <c r="E2409" s="475">
        <v>0</v>
      </c>
    </row>
    <row r="2410" spans="1:5" x14ac:dyDescent="0.25">
      <c r="A2410" s="432">
        <v>2404</v>
      </c>
      <c r="B2410" s="475">
        <v>0</v>
      </c>
      <c r="C2410" s="475">
        <v>0</v>
      </c>
      <c r="D2410" s="475">
        <v>0</v>
      </c>
      <c r="E2410" s="475">
        <v>0</v>
      </c>
    </row>
    <row r="2411" spans="1:5" x14ac:dyDescent="0.25">
      <c r="A2411" s="432">
        <v>2405</v>
      </c>
      <c r="B2411" s="475">
        <v>0</v>
      </c>
      <c r="C2411" s="475">
        <v>0</v>
      </c>
      <c r="D2411" s="475">
        <v>0</v>
      </c>
      <c r="E2411" s="475">
        <v>0</v>
      </c>
    </row>
    <row r="2412" spans="1:5" x14ac:dyDescent="0.25">
      <c r="A2412" s="432">
        <v>2406</v>
      </c>
      <c r="B2412" s="475">
        <v>0</v>
      </c>
      <c r="C2412" s="475">
        <v>0</v>
      </c>
      <c r="D2412" s="475">
        <v>0</v>
      </c>
      <c r="E2412" s="475">
        <v>0</v>
      </c>
    </row>
    <row r="2413" spans="1:5" x14ac:dyDescent="0.25">
      <c r="A2413" s="432">
        <v>2407</v>
      </c>
      <c r="B2413" s="475">
        <v>0</v>
      </c>
      <c r="C2413" s="475">
        <v>0</v>
      </c>
      <c r="D2413" s="475">
        <v>0</v>
      </c>
      <c r="E2413" s="475">
        <v>0</v>
      </c>
    </row>
    <row r="2414" spans="1:5" x14ac:dyDescent="0.25">
      <c r="A2414" s="432">
        <v>2408</v>
      </c>
      <c r="B2414" s="475">
        <v>0</v>
      </c>
      <c r="C2414" s="475">
        <v>0</v>
      </c>
      <c r="D2414" s="475">
        <v>0</v>
      </c>
      <c r="E2414" s="475">
        <v>0</v>
      </c>
    </row>
    <row r="2415" spans="1:5" x14ac:dyDescent="0.25">
      <c r="A2415" s="432">
        <v>2409</v>
      </c>
      <c r="B2415" s="475">
        <v>0</v>
      </c>
      <c r="C2415" s="475">
        <v>0</v>
      </c>
      <c r="D2415" s="475">
        <v>0</v>
      </c>
      <c r="E2415" s="475">
        <v>0</v>
      </c>
    </row>
    <row r="2416" spans="1:5" x14ac:dyDescent="0.25">
      <c r="A2416" s="432">
        <v>2410</v>
      </c>
      <c r="B2416" s="475">
        <v>0</v>
      </c>
      <c r="C2416" s="475">
        <v>0</v>
      </c>
      <c r="D2416" s="475">
        <v>0</v>
      </c>
      <c r="E2416" s="475">
        <v>0</v>
      </c>
    </row>
    <row r="2417" spans="1:5" x14ac:dyDescent="0.25">
      <c r="A2417" s="432">
        <v>2411</v>
      </c>
      <c r="B2417" s="475">
        <v>0</v>
      </c>
      <c r="C2417" s="475">
        <v>0</v>
      </c>
      <c r="D2417" s="475">
        <v>0</v>
      </c>
      <c r="E2417" s="475">
        <v>0</v>
      </c>
    </row>
    <row r="2418" spans="1:5" x14ac:dyDescent="0.25">
      <c r="A2418" s="432">
        <v>2412</v>
      </c>
      <c r="B2418" s="475">
        <v>0</v>
      </c>
      <c r="C2418" s="475">
        <v>0</v>
      </c>
      <c r="D2418" s="475">
        <v>0</v>
      </c>
      <c r="E2418" s="475">
        <v>0</v>
      </c>
    </row>
    <row r="2419" spans="1:5" x14ac:dyDescent="0.25">
      <c r="A2419" s="432">
        <v>2413</v>
      </c>
      <c r="B2419" s="475">
        <v>0</v>
      </c>
      <c r="C2419" s="475">
        <v>0</v>
      </c>
      <c r="D2419" s="475">
        <v>0</v>
      </c>
      <c r="E2419" s="475">
        <v>0</v>
      </c>
    </row>
    <row r="2420" spans="1:5" x14ac:dyDescent="0.25">
      <c r="A2420" s="432">
        <v>2414</v>
      </c>
      <c r="B2420" s="475">
        <v>0</v>
      </c>
      <c r="C2420" s="475">
        <v>0</v>
      </c>
      <c r="D2420" s="475">
        <v>0</v>
      </c>
      <c r="E2420" s="475">
        <v>0</v>
      </c>
    </row>
    <row r="2421" spans="1:5" x14ac:dyDescent="0.25">
      <c r="A2421" s="432">
        <v>2415</v>
      </c>
      <c r="B2421" s="475">
        <v>0</v>
      </c>
      <c r="C2421" s="475">
        <v>0</v>
      </c>
      <c r="D2421" s="475">
        <v>0</v>
      </c>
      <c r="E2421" s="475">
        <v>0</v>
      </c>
    </row>
    <row r="2422" spans="1:5" x14ac:dyDescent="0.25">
      <c r="A2422" s="432">
        <v>2416</v>
      </c>
      <c r="B2422" s="475">
        <v>0</v>
      </c>
      <c r="C2422" s="475">
        <v>0</v>
      </c>
      <c r="D2422" s="475">
        <v>0</v>
      </c>
      <c r="E2422" s="475">
        <v>0</v>
      </c>
    </row>
    <row r="2423" spans="1:5" x14ac:dyDescent="0.25">
      <c r="A2423" s="432">
        <v>2417</v>
      </c>
      <c r="B2423" s="475">
        <v>0</v>
      </c>
      <c r="C2423" s="475">
        <v>0</v>
      </c>
      <c r="D2423" s="475">
        <v>0</v>
      </c>
      <c r="E2423" s="475">
        <v>0</v>
      </c>
    </row>
    <row r="2424" spans="1:5" x14ac:dyDescent="0.25">
      <c r="A2424" s="432">
        <v>2418</v>
      </c>
      <c r="B2424" s="475">
        <v>0</v>
      </c>
      <c r="C2424" s="475">
        <v>0</v>
      </c>
      <c r="D2424" s="475">
        <v>0</v>
      </c>
      <c r="E2424" s="475">
        <v>0</v>
      </c>
    </row>
    <row r="2425" spans="1:5" x14ac:dyDescent="0.25">
      <c r="A2425" s="432">
        <v>2419</v>
      </c>
      <c r="B2425" s="475">
        <v>0</v>
      </c>
      <c r="C2425" s="475">
        <v>0</v>
      </c>
      <c r="D2425" s="475">
        <v>0</v>
      </c>
      <c r="E2425" s="475">
        <v>0</v>
      </c>
    </row>
    <row r="2426" spans="1:5" x14ac:dyDescent="0.25">
      <c r="A2426" s="432">
        <v>2420</v>
      </c>
      <c r="B2426" s="475">
        <v>0</v>
      </c>
      <c r="C2426" s="475">
        <v>0</v>
      </c>
      <c r="D2426" s="475">
        <v>0</v>
      </c>
      <c r="E2426" s="475">
        <v>0</v>
      </c>
    </row>
    <row r="2427" spans="1:5" x14ac:dyDescent="0.25">
      <c r="A2427" s="432">
        <v>2421</v>
      </c>
      <c r="B2427" s="475">
        <v>0</v>
      </c>
      <c r="C2427" s="475">
        <v>0</v>
      </c>
      <c r="D2427" s="475">
        <v>0</v>
      </c>
      <c r="E2427" s="475">
        <v>0</v>
      </c>
    </row>
    <row r="2428" spans="1:5" x14ac:dyDescent="0.25">
      <c r="A2428" s="432">
        <v>2422</v>
      </c>
      <c r="B2428" s="475">
        <v>0</v>
      </c>
      <c r="C2428" s="475">
        <v>0</v>
      </c>
      <c r="D2428" s="475">
        <v>0</v>
      </c>
      <c r="E2428" s="475">
        <v>0</v>
      </c>
    </row>
    <row r="2429" spans="1:5" x14ac:dyDescent="0.25">
      <c r="A2429" s="432">
        <v>2423</v>
      </c>
      <c r="B2429" s="475">
        <v>0</v>
      </c>
      <c r="C2429" s="475">
        <v>0</v>
      </c>
      <c r="D2429" s="475">
        <v>0</v>
      </c>
      <c r="E2429" s="475">
        <v>0</v>
      </c>
    </row>
    <row r="2430" spans="1:5" x14ac:dyDescent="0.25">
      <c r="A2430" s="432">
        <v>2424</v>
      </c>
      <c r="B2430" s="475">
        <v>0</v>
      </c>
      <c r="C2430" s="475">
        <v>0</v>
      </c>
      <c r="D2430" s="475">
        <v>0</v>
      </c>
      <c r="E2430" s="475">
        <v>0</v>
      </c>
    </row>
    <row r="2431" spans="1:5" x14ac:dyDescent="0.25">
      <c r="A2431" s="432">
        <v>2425</v>
      </c>
      <c r="B2431" s="475">
        <v>0</v>
      </c>
      <c r="C2431" s="475">
        <v>0</v>
      </c>
      <c r="D2431" s="475">
        <v>0</v>
      </c>
      <c r="E2431" s="475">
        <v>0</v>
      </c>
    </row>
    <row r="2432" spans="1:5" x14ac:dyDescent="0.25">
      <c r="A2432" s="432">
        <v>2426</v>
      </c>
      <c r="B2432" s="475">
        <v>0</v>
      </c>
      <c r="C2432" s="475">
        <v>0</v>
      </c>
      <c r="D2432" s="475">
        <v>0</v>
      </c>
      <c r="E2432" s="475">
        <v>0</v>
      </c>
    </row>
    <row r="2433" spans="1:5" x14ac:dyDescent="0.25">
      <c r="A2433" s="432">
        <v>2427</v>
      </c>
      <c r="B2433" s="475">
        <v>0</v>
      </c>
      <c r="C2433" s="475">
        <v>0</v>
      </c>
      <c r="D2433" s="475">
        <v>0</v>
      </c>
      <c r="E2433" s="475">
        <v>0</v>
      </c>
    </row>
    <row r="2434" spans="1:5" x14ac:dyDescent="0.25">
      <c r="A2434" s="432">
        <v>2428</v>
      </c>
      <c r="B2434" s="475">
        <v>0</v>
      </c>
      <c r="C2434" s="475">
        <v>0</v>
      </c>
      <c r="D2434" s="475">
        <v>0</v>
      </c>
      <c r="E2434" s="475">
        <v>0</v>
      </c>
    </row>
    <row r="2435" spans="1:5" x14ac:dyDescent="0.25">
      <c r="A2435" s="432">
        <v>2429</v>
      </c>
      <c r="B2435" s="475">
        <v>0</v>
      </c>
      <c r="C2435" s="475">
        <v>0</v>
      </c>
      <c r="D2435" s="475">
        <v>0</v>
      </c>
      <c r="E2435" s="475">
        <v>0</v>
      </c>
    </row>
    <row r="2436" spans="1:5" x14ac:dyDescent="0.25">
      <c r="A2436" s="432">
        <v>2430</v>
      </c>
      <c r="B2436" s="475">
        <v>0</v>
      </c>
      <c r="C2436" s="475">
        <v>0</v>
      </c>
      <c r="D2436" s="475">
        <v>0</v>
      </c>
      <c r="E2436" s="475">
        <v>0</v>
      </c>
    </row>
    <row r="2437" spans="1:5" x14ac:dyDescent="0.25">
      <c r="A2437" s="432">
        <v>2431</v>
      </c>
      <c r="B2437" s="475">
        <v>0</v>
      </c>
      <c r="C2437" s="475">
        <v>0</v>
      </c>
      <c r="D2437" s="475">
        <v>0</v>
      </c>
      <c r="E2437" s="475">
        <v>0</v>
      </c>
    </row>
    <row r="2438" spans="1:5" x14ac:dyDescent="0.25">
      <c r="A2438" s="432">
        <v>2432</v>
      </c>
      <c r="B2438" s="475">
        <v>0</v>
      </c>
      <c r="C2438" s="475">
        <v>0</v>
      </c>
      <c r="D2438" s="475">
        <v>0</v>
      </c>
      <c r="E2438" s="475">
        <v>0</v>
      </c>
    </row>
    <row r="2439" spans="1:5" x14ac:dyDescent="0.25">
      <c r="A2439" s="432">
        <v>2433</v>
      </c>
      <c r="B2439" s="475">
        <v>0</v>
      </c>
      <c r="C2439" s="475">
        <v>0</v>
      </c>
      <c r="D2439" s="475">
        <v>0</v>
      </c>
      <c r="E2439" s="475">
        <v>0</v>
      </c>
    </row>
    <row r="2440" spans="1:5" x14ac:dyDescent="0.25">
      <c r="A2440" s="432">
        <v>2434</v>
      </c>
      <c r="B2440" s="475">
        <v>0</v>
      </c>
      <c r="C2440" s="475">
        <v>0</v>
      </c>
      <c r="D2440" s="475">
        <v>0</v>
      </c>
      <c r="E2440" s="475">
        <v>0</v>
      </c>
    </row>
    <row r="2441" spans="1:5" x14ac:dyDescent="0.25">
      <c r="A2441" s="432">
        <v>2435</v>
      </c>
      <c r="B2441" s="475">
        <v>0</v>
      </c>
      <c r="C2441" s="475">
        <v>0</v>
      </c>
      <c r="D2441" s="475">
        <v>0</v>
      </c>
      <c r="E2441" s="475">
        <v>0</v>
      </c>
    </row>
    <row r="2442" spans="1:5" x14ac:dyDescent="0.25">
      <c r="A2442" s="432">
        <v>2436</v>
      </c>
      <c r="B2442" s="475">
        <v>0</v>
      </c>
      <c r="C2442" s="475">
        <v>0</v>
      </c>
      <c r="D2442" s="475">
        <v>0</v>
      </c>
      <c r="E2442" s="475">
        <v>0</v>
      </c>
    </row>
    <row r="2443" spans="1:5" x14ac:dyDescent="0.25">
      <c r="A2443" s="432">
        <v>2437</v>
      </c>
      <c r="B2443" s="475">
        <v>0</v>
      </c>
      <c r="C2443" s="475">
        <v>0</v>
      </c>
      <c r="D2443" s="475">
        <v>0</v>
      </c>
      <c r="E2443" s="475">
        <v>0</v>
      </c>
    </row>
    <row r="2444" spans="1:5" x14ac:dyDescent="0.25">
      <c r="A2444" s="432">
        <v>2438</v>
      </c>
      <c r="B2444" s="475">
        <v>0</v>
      </c>
      <c r="C2444" s="475">
        <v>0</v>
      </c>
      <c r="D2444" s="475">
        <v>0</v>
      </c>
      <c r="E2444" s="475">
        <v>0</v>
      </c>
    </row>
    <row r="2445" spans="1:5" x14ac:dyDescent="0.25">
      <c r="A2445" s="432">
        <v>2439</v>
      </c>
      <c r="B2445" s="475">
        <v>0</v>
      </c>
      <c r="C2445" s="475">
        <v>0</v>
      </c>
      <c r="D2445" s="475">
        <v>0</v>
      </c>
      <c r="E2445" s="475">
        <v>0</v>
      </c>
    </row>
    <row r="2446" spans="1:5" x14ac:dyDescent="0.25">
      <c r="A2446" s="432">
        <v>2440</v>
      </c>
      <c r="B2446" s="475">
        <v>0</v>
      </c>
      <c r="C2446" s="475">
        <v>0</v>
      </c>
      <c r="D2446" s="475">
        <v>0</v>
      </c>
      <c r="E2446" s="475">
        <v>0</v>
      </c>
    </row>
    <row r="2447" spans="1:5" x14ac:dyDescent="0.25">
      <c r="A2447" s="432">
        <v>2441</v>
      </c>
      <c r="B2447" s="475">
        <v>0</v>
      </c>
      <c r="C2447" s="475">
        <v>0</v>
      </c>
      <c r="D2447" s="475">
        <v>0</v>
      </c>
      <c r="E2447" s="475">
        <v>0</v>
      </c>
    </row>
    <row r="2448" spans="1:5" x14ac:dyDescent="0.25">
      <c r="A2448" s="432">
        <v>2442</v>
      </c>
      <c r="B2448" s="475">
        <v>0</v>
      </c>
      <c r="C2448" s="475">
        <v>0</v>
      </c>
      <c r="D2448" s="475">
        <v>0</v>
      </c>
      <c r="E2448" s="475">
        <v>0</v>
      </c>
    </row>
    <row r="2449" spans="1:5" x14ac:dyDescent="0.25">
      <c r="A2449" s="432">
        <v>2443</v>
      </c>
      <c r="B2449" s="475">
        <v>0</v>
      </c>
      <c r="C2449" s="475">
        <v>0</v>
      </c>
      <c r="D2449" s="475">
        <v>0</v>
      </c>
      <c r="E2449" s="475">
        <v>0</v>
      </c>
    </row>
    <row r="2450" spans="1:5" x14ac:dyDescent="0.25">
      <c r="A2450" s="432">
        <v>2444</v>
      </c>
      <c r="B2450" s="475">
        <v>0</v>
      </c>
      <c r="C2450" s="475">
        <v>0</v>
      </c>
      <c r="D2450" s="475">
        <v>0</v>
      </c>
      <c r="E2450" s="475">
        <v>0</v>
      </c>
    </row>
    <row r="2451" spans="1:5" x14ac:dyDescent="0.25">
      <c r="A2451" s="432">
        <v>2445</v>
      </c>
      <c r="B2451" s="475">
        <v>0</v>
      </c>
      <c r="C2451" s="475">
        <v>0</v>
      </c>
      <c r="D2451" s="475">
        <v>0</v>
      </c>
      <c r="E2451" s="475">
        <v>0</v>
      </c>
    </row>
    <row r="2452" spans="1:5" x14ac:dyDescent="0.25">
      <c r="A2452" s="432">
        <v>2446</v>
      </c>
      <c r="B2452" s="475">
        <v>0</v>
      </c>
      <c r="C2452" s="475">
        <v>0</v>
      </c>
      <c r="D2452" s="475">
        <v>0</v>
      </c>
      <c r="E2452" s="475">
        <v>0</v>
      </c>
    </row>
    <row r="2453" spans="1:5" x14ac:dyDescent="0.25">
      <c r="A2453" s="432">
        <v>2447</v>
      </c>
      <c r="B2453" s="475">
        <v>0</v>
      </c>
      <c r="C2453" s="475">
        <v>0</v>
      </c>
      <c r="D2453" s="475">
        <v>0</v>
      </c>
      <c r="E2453" s="475">
        <v>0</v>
      </c>
    </row>
    <row r="2454" spans="1:5" x14ac:dyDescent="0.25">
      <c r="A2454" s="432">
        <v>2448</v>
      </c>
      <c r="B2454" s="475">
        <v>0</v>
      </c>
      <c r="C2454" s="475">
        <v>0</v>
      </c>
      <c r="D2454" s="475">
        <v>0</v>
      </c>
      <c r="E2454" s="475">
        <v>0</v>
      </c>
    </row>
    <row r="2455" spans="1:5" x14ac:dyDescent="0.25">
      <c r="A2455" s="432">
        <v>2449</v>
      </c>
      <c r="B2455" s="475">
        <v>0</v>
      </c>
      <c r="C2455" s="475">
        <v>0</v>
      </c>
      <c r="D2455" s="475">
        <v>0</v>
      </c>
      <c r="E2455" s="475">
        <v>0</v>
      </c>
    </row>
    <row r="2456" spans="1:5" x14ac:dyDescent="0.25">
      <c r="A2456" s="432">
        <v>2450</v>
      </c>
      <c r="B2456" s="475">
        <v>0</v>
      </c>
      <c r="C2456" s="475">
        <v>0</v>
      </c>
      <c r="D2456" s="475">
        <v>0</v>
      </c>
      <c r="E2456" s="475">
        <v>0</v>
      </c>
    </row>
    <row r="2457" spans="1:5" x14ac:dyDescent="0.25">
      <c r="A2457" s="432">
        <v>2451</v>
      </c>
      <c r="B2457" s="475">
        <v>0</v>
      </c>
      <c r="C2457" s="475">
        <v>0</v>
      </c>
      <c r="D2457" s="475">
        <v>0</v>
      </c>
      <c r="E2457" s="475">
        <v>0</v>
      </c>
    </row>
    <row r="2458" spans="1:5" x14ac:dyDescent="0.25">
      <c r="A2458" s="432">
        <v>2452</v>
      </c>
      <c r="B2458" s="475">
        <v>0</v>
      </c>
      <c r="C2458" s="475">
        <v>0</v>
      </c>
      <c r="D2458" s="475">
        <v>0</v>
      </c>
      <c r="E2458" s="475">
        <v>0</v>
      </c>
    </row>
    <row r="2459" spans="1:5" x14ac:dyDescent="0.25">
      <c r="A2459" s="432">
        <v>2453</v>
      </c>
      <c r="B2459" s="475">
        <v>0</v>
      </c>
      <c r="C2459" s="475">
        <v>0</v>
      </c>
      <c r="D2459" s="475">
        <v>0</v>
      </c>
      <c r="E2459" s="475">
        <v>0</v>
      </c>
    </row>
    <row r="2460" spans="1:5" x14ac:dyDescent="0.25">
      <c r="A2460" s="432">
        <v>2454</v>
      </c>
      <c r="B2460" s="475">
        <v>0</v>
      </c>
      <c r="C2460" s="475">
        <v>0</v>
      </c>
      <c r="D2460" s="475">
        <v>0</v>
      </c>
      <c r="E2460" s="475">
        <v>0</v>
      </c>
    </row>
    <row r="2461" spans="1:5" x14ac:dyDescent="0.25">
      <c r="A2461" s="432">
        <v>2455</v>
      </c>
      <c r="B2461" s="475">
        <v>0</v>
      </c>
      <c r="C2461" s="475">
        <v>0</v>
      </c>
      <c r="D2461" s="475">
        <v>0</v>
      </c>
      <c r="E2461" s="475">
        <v>0</v>
      </c>
    </row>
    <row r="2462" spans="1:5" x14ac:dyDescent="0.25">
      <c r="A2462" s="432">
        <v>2456</v>
      </c>
      <c r="B2462" s="475">
        <v>0</v>
      </c>
      <c r="C2462" s="475">
        <v>0</v>
      </c>
      <c r="D2462" s="475">
        <v>0</v>
      </c>
      <c r="E2462" s="475">
        <v>0</v>
      </c>
    </row>
    <row r="2463" spans="1:5" x14ac:dyDescent="0.25">
      <c r="A2463" s="432">
        <v>2457</v>
      </c>
      <c r="B2463" s="475">
        <v>0</v>
      </c>
      <c r="C2463" s="475">
        <v>0</v>
      </c>
      <c r="D2463" s="475">
        <v>0</v>
      </c>
      <c r="E2463" s="475">
        <v>0</v>
      </c>
    </row>
    <row r="2464" spans="1:5" x14ac:dyDescent="0.25">
      <c r="A2464" s="432">
        <v>2458</v>
      </c>
      <c r="B2464" s="475">
        <v>0</v>
      </c>
      <c r="C2464" s="475">
        <v>0</v>
      </c>
      <c r="D2464" s="475">
        <v>0</v>
      </c>
      <c r="E2464" s="475">
        <v>0</v>
      </c>
    </row>
    <row r="2465" spans="1:5" x14ac:dyDescent="0.25">
      <c r="A2465" s="432">
        <v>2459</v>
      </c>
      <c r="B2465" s="475">
        <v>0</v>
      </c>
      <c r="C2465" s="475">
        <v>0</v>
      </c>
      <c r="D2465" s="475">
        <v>0</v>
      </c>
      <c r="E2465" s="475">
        <v>0</v>
      </c>
    </row>
    <row r="2466" spans="1:5" x14ac:dyDescent="0.25">
      <c r="A2466" s="432">
        <v>2460</v>
      </c>
      <c r="B2466" s="475">
        <v>0</v>
      </c>
      <c r="C2466" s="475">
        <v>0</v>
      </c>
      <c r="D2466" s="475">
        <v>0</v>
      </c>
      <c r="E2466" s="475">
        <v>0</v>
      </c>
    </row>
    <row r="2467" spans="1:5" x14ac:dyDescent="0.25">
      <c r="A2467" s="432">
        <v>2461</v>
      </c>
      <c r="B2467" s="475">
        <v>0</v>
      </c>
      <c r="C2467" s="475">
        <v>0</v>
      </c>
      <c r="D2467" s="475">
        <v>0</v>
      </c>
      <c r="E2467" s="475">
        <v>0</v>
      </c>
    </row>
    <row r="2468" spans="1:5" x14ac:dyDescent="0.25">
      <c r="A2468" s="432">
        <v>2462</v>
      </c>
      <c r="B2468" s="475">
        <v>0</v>
      </c>
      <c r="C2468" s="475">
        <v>0</v>
      </c>
      <c r="D2468" s="475">
        <v>0</v>
      </c>
      <c r="E2468" s="475">
        <v>0</v>
      </c>
    </row>
    <row r="2469" spans="1:5" x14ac:dyDescent="0.25">
      <c r="A2469" s="432">
        <v>2463</v>
      </c>
      <c r="B2469" s="475">
        <v>0</v>
      </c>
      <c r="C2469" s="475">
        <v>0</v>
      </c>
      <c r="D2469" s="475">
        <v>0</v>
      </c>
      <c r="E2469" s="475">
        <v>0</v>
      </c>
    </row>
    <row r="2470" spans="1:5" x14ac:dyDescent="0.25">
      <c r="A2470" s="432">
        <v>2464</v>
      </c>
      <c r="B2470" s="475">
        <v>0</v>
      </c>
      <c r="C2470" s="475">
        <v>0</v>
      </c>
      <c r="D2470" s="475">
        <v>0</v>
      </c>
      <c r="E2470" s="475">
        <v>0</v>
      </c>
    </row>
    <row r="2471" spans="1:5" x14ac:dyDescent="0.25">
      <c r="A2471" s="432">
        <v>2465</v>
      </c>
      <c r="B2471" s="475">
        <v>0</v>
      </c>
      <c r="C2471" s="475">
        <v>0</v>
      </c>
      <c r="D2471" s="475">
        <v>0</v>
      </c>
      <c r="E2471" s="475">
        <v>0</v>
      </c>
    </row>
    <row r="2472" spans="1:5" x14ac:dyDescent="0.25">
      <c r="A2472" s="432">
        <v>2466</v>
      </c>
      <c r="B2472" s="475">
        <v>0</v>
      </c>
      <c r="C2472" s="475">
        <v>0</v>
      </c>
      <c r="D2472" s="475">
        <v>0</v>
      </c>
      <c r="E2472" s="475">
        <v>0</v>
      </c>
    </row>
    <row r="2473" spans="1:5" x14ac:dyDescent="0.25">
      <c r="A2473" s="432">
        <v>2467</v>
      </c>
      <c r="B2473" s="475">
        <v>0</v>
      </c>
      <c r="C2473" s="475">
        <v>0</v>
      </c>
      <c r="D2473" s="475">
        <v>0</v>
      </c>
      <c r="E2473" s="475">
        <v>0</v>
      </c>
    </row>
    <row r="2474" spans="1:5" x14ac:dyDescent="0.25">
      <c r="A2474" s="432">
        <v>2468</v>
      </c>
      <c r="B2474" s="475">
        <v>0</v>
      </c>
      <c r="C2474" s="475">
        <v>0</v>
      </c>
      <c r="D2474" s="475">
        <v>0</v>
      </c>
      <c r="E2474" s="475">
        <v>0</v>
      </c>
    </row>
    <row r="2475" spans="1:5" x14ac:dyDescent="0.25">
      <c r="A2475" s="432">
        <v>2469</v>
      </c>
      <c r="B2475" s="475">
        <v>0</v>
      </c>
      <c r="C2475" s="475">
        <v>0</v>
      </c>
      <c r="D2475" s="475">
        <v>0</v>
      </c>
      <c r="E2475" s="475">
        <v>0</v>
      </c>
    </row>
    <row r="2476" spans="1:5" x14ac:dyDescent="0.25">
      <c r="A2476" s="432">
        <v>2470</v>
      </c>
      <c r="B2476" s="475">
        <v>0</v>
      </c>
      <c r="C2476" s="475">
        <v>0</v>
      </c>
      <c r="D2476" s="475">
        <v>0</v>
      </c>
      <c r="E2476" s="475">
        <v>0</v>
      </c>
    </row>
    <row r="2477" spans="1:5" x14ac:dyDescent="0.25">
      <c r="A2477" s="432">
        <v>2471</v>
      </c>
      <c r="B2477" s="475">
        <v>0</v>
      </c>
      <c r="C2477" s="475">
        <v>0</v>
      </c>
      <c r="D2477" s="475">
        <v>0</v>
      </c>
      <c r="E2477" s="475">
        <v>0</v>
      </c>
    </row>
    <row r="2478" spans="1:5" x14ac:dyDescent="0.25">
      <c r="A2478" s="432">
        <v>2472</v>
      </c>
      <c r="B2478" s="475">
        <v>0</v>
      </c>
      <c r="C2478" s="475">
        <v>0</v>
      </c>
      <c r="D2478" s="475">
        <v>0</v>
      </c>
      <c r="E2478" s="475">
        <v>0</v>
      </c>
    </row>
    <row r="2479" spans="1:5" x14ac:dyDescent="0.25">
      <c r="A2479" s="432">
        <v>2473</v>
      </c>
      <c r="B2479" s="475">
        <v>0</v>
      </c>
      <c r="C2479" s="475">
        <v>0</v>
      </c>
      <c r="D2479" s="475">
        <v>0</v>
      </c>
      <c r="E2479" s="475">
        <v>0</v>
      </c>
    </row>
    <row r="2480" spans="1:5" x14ac:dyDescent="0.25">
      <c r="A2480" s="432">
        <v>2474</v>
      </c>
      <c r="B2480" s="475">
        <v>0</v>
      </c>
      <c r="C2480" s="475">
        <v>0</v>
      </c>
      <c r="D2480" s="475">
        <v>0</v>
      </c>
      <c r="E2480" s="475">
        <v>0</v>
      </c>
    </row>
    <row r="2481" spans="1:5" x14ac:dyDescent="0.25">
      <c r="A2481" s="432">
        <v>2475</v>
      </c>
      <c r="B2481" s="475">
        <v>0</v>
      </c>
      <c r="C2481" s="475">
        <v>0</v>
      </c>
      <c r="D2481" s="475">
        <v>0</v>
      </c>
      <c r="E2481" s="475">
        <v>0</v>
      </c>
    </row>
    <row r="2482" spans="1:5" x14ac:dyDescent="0.25">
      <c r="A2482" s="432">
        <v>2476</v>
      </c>
      <c r="B2482" s="475">
        <v>0</v>
      </c>
      <c r="C2482" s="475">
        <v>0</v>
      </c>
      <c r="D2482" s="475">
        <v>0</v>
      </c>
      <c r="E2482" s="475">
        <v>0</v>
      </c>
    </row>
    <row r="2483" spans="1:5" x14ac:dyDescent="0.25">
      <c r="A2483" s="432">
        <v>2477</v>
      </c>
      <c r="B2483" s="475">
        <v>0</v>
      </c>
      <c r="C2483" s="475">
        <v>0</v>
      </c>
      <c r="D2483" s="475">
        <v>0</v>
      </c>
      <c r="E2483" s="475">
        <v>0</v>
      </c>
    </row>
    <row r="2484" spans="1:5" x14ac:dyDescent="0.25">
      <c r="A2484" s="432">
        <v>2478</v>
      </c>
      <c r="B2484" s="475">
        <v>0</v>
      </c>
      <c r="C2484" s="475">
        <v>0</v>
      </c>
      <c r="D2484" s="475">
        <v>0</v>
      </c>
      <c r="E2484" s="475">
        <v>0</v>
      </c>
    </row>
    <row r="2485" spans="1:5" x14ac:dyDescent="0.25">
      <c r="A2485" s="432">
        <v>2479</v>
      </c>
      <c r="B2485" s="475">
        <v>0</v>
      </c>
      <c r="C2485" s="475">
        <v>0</v>
      </c>
      <c r="D2485" s="475">
        <v>0</v>
      </c>
      <c r="E2485" s="475">
        <v>0</v>
      </c>
    </row>
    <row r="2486" spans="1:5" x14ac:dyDescent="0.25">
      <c r="A2486" s="432">
        <v>2480</v>
      </c>
      <c r="B2486" s="475">
        <v>0</v>
      </c>
      <c r="C2486" s="475">
        <v>0</v>
      </c>
      <c r="D2486" s="475">
        <v>0</v>
      </c>
      <c r="E2486" s="475">
        <v>0</v>
      </c>
    </row>
    <row r="2487" spans="1:5" x14ac:dyDescent="0.25">
      <c r="A2487" s="432">
        <v>2481</v>
      </c>
      <c r="B2487" s="475">
        <v>0</v>
      </c>
      <c r="C2487" s="475">
        <v>0</v>
      </c>
      <c r="D2487" s="475">
        <v>0</v>
      </c>
      <c r="E2487" s="475">
        <v>0</v>
      </c>
    </row>
    <row r="2488" spans="1:5" x14ac:dyDescent="0.25">
      <c r="A2488" s="432">
        <v>2482</v>
      </c>
      <c r="B2488" s="475">
        <v>0</v>
      </c>
      <c r="C2488" s="475">
        <v>0</v>
      </c>
      <c r="D2488" s="475">
        <v>0</v>
      </c>
      <c r="E2488" s="475">
        <v>0</v>
      </c>
    </row>
    <row r="2489" spans="1:5" x14ac:dyDescent="0.25">
      <c r="A2489" s="432">
        <v>2483</v>
      </c>
      <c r="B2489" s="475">
        <v>0</v>
      </c>
      <c r="C2489" s="475">
        <v>0</v>
      </c>
      <c r="D2489" s="475">
        <v>0</v>
      </c>
      <c r="E2489" s="475">
        <v>0</v>
      </c>
    </row>
    <row r="2490" spans="1:5" x14ac:dyDescent="0.25">
      <c r="A2490" s="432">
        <v>2484</v>
      </c>
      <c r="B2490" s="475">
        <v>0</v>
      </c>
      <c r="C2490" s="475">
        <v>0</v>
      </c>
      <c r="D2490" s="475">
        <v>0</v>
      </c>
      <c r="E2490" s="475">
        <v>0</v>
      </c>
    </row>
    <row r="2491" spans="1:5" x14ac:dyDescent="0.25">
      <c r="A2491" s="432">
        <v>2485</v>
      </c>
      <c r="B2491" s="475">
        <v>0</v>
      </c>
      <c r="C2491" s="475">
        <v>0</v>
      </c>
      <c r="D2491" s="475">
        <v>0</v>
      </c>
      <c r="E2491" s="475">
        <v>0</v>
      </c>
    </row>
    <row r="2492" spans="1:5" x14ac:dyDescent="0.25">
      <c r="A2492" s="432">
        <v>2486</v>
      </c>
      <c r="B2492" s="475">
        <v>0</v>
      </c>
      <c r="C2492" s="475">
        <v>0</v>
      </c>
      <c r="D2492" s="475">
        <v>0</v>
      </c>
      <c r="E2492" s="475">
        <v>0</v>
      </c>
    </row>
    <row r="2493" spans="1:5" x14ac:dyDescent="0.25">
      <c r="A2493" s="432">
        <v>2487</v>
      </c>
      <c r="B2493" s="475">
        <v>0</v>
      </c>
      <c r="C2493" s="475">
        <v>0</v>
      </c>
      <c r="D2493" s="475">
        <v>0</v>
      </c>
      <c r="E2493" s="475">
        <v>0</v>
      </c>
    </row>
    <row r="2494" spans="1:5" x14ac:dyDescent="0.25">
      <c r="A2494" s="432">
        <v>2488</v>
      </c>
      <c r="B2494" s="475">
        <v>0</v>
      </c>
      <c r="C2494" s="475">
        <v>0</v>
      </c>
      <c r="D2494" s="475">
        <v>0</v>
      </c>
      <c r="E2494" s="475">
        <v>0</v>
      </c>
    </row>
    <row r="2495" spans="1:5" x14ac:dyDescent="0.25">
      <c r="A2495" s="432">
        <v>2489</v>
      </c>
      <c r="B2495" s="475">
        <v>0</v>
      </c>
      <c r="C2495" s="475">
        <v>0</v>
      </c>
      <c r="D2495" s="475">
        <v>0</v>
      </c>
      <c r="E2495" s="475">
        <v>0</v>
      </c>
    </row>
    <row r="2496" spans="1:5" x14ac:dyDescent="0.25">
      <c r="A2496" s="432">
        <v>2490</v>
      </c>
      <c r="B2496" s="475">
        <v>0</v>
      </c>
      <c r="C2496" s="475">
        <v>0</v>
      </c>
      <c r="D2496" s="475">
        <v>0</v>
      </c>
      <c r="E2496" s="475">
        <v>0</v>
      </c>
    </row>
    <row r="2497" spans="1:5" x14ac:dyDescent="0.25">
      <c r="A2497" s="432">
        <v>2491</v>
      </c>
      <c r="B2497" s="475">
        <v>0</v>
      </c>
      <c r="C2497" s="475">
        <v>0</v>
      </c>
      <c r="D2497" s="475">
        <v>0</v>
      </c>
      <c r="E2497" s="475">
        <v>0</v>
      </c>
    </row>
    <row r="2498" spans="1:5" x14ac:dyDescent="0.25">
      <c r="A2498" s="432">
        <v>2492</v>
      </c>
      <c r="B2498" s="475">
        <v>0</v>
      </c>
      <c r="C2498" s="475">
        <v>0</v>
      </c>
      <c r="D2498" s="475">
        <v>0</v>
      </c>
      <c r="E2498" s="475">
        <v>0</v>
      </c>
    </row>
    <row r="2499" spans="1:5" x14ac:dyDescent="0.25">
      <c r="A2499" s="432">
        <v>2493</v>
      </c>
      <c r="B2499" s="475">
        <v>0</v>
      </c>
      <c r="C2499" s="475">
        <v>0</v>
      </c>
      <c r="D2499" s="475">
        <v>0</v>
      </c>
      <c r="E2499" s="475">
        <v>0</v>
      </c>
    </row>
    <row r="2500" spans="1:5" x14ac:dyDescent="0.25">
      <c r="A2500" s="432">
        <v>2494</v>
      </c>
      <c r="B2500" s="475">
        <v>0</v>
      </c>
      <c r="C2500" s="475">
        <v>0</v>
      </c>
      <c r="D2500" s="475">
        <v>0</v>
      </c>
      <c r="E2500" s="475">
        <v>0</v>
      </c>
    </row>
    <row r="2501" spans="1:5" x14ac:dyDescent="0.25">
      <c r="A2501" s="432">
        <v>2495</v>
      </c>
      <c r="B2501" s="475">
        <v>0</v>
      </c>
      <c r="C2501" s="475">
        <v>0</v>
      </c>
      <c r="D2501" s="475">
        <v>0</v>
      </c>
      <c r="E2501" s="475">
        <v>0</v>
      </c>
    </row>
    <row r="2502" spans="1:5" x14ac:dyDescent="0.25">
      <c r="A2502" s="432">
        <v>2496</v>
      </c>
      <c r="B2502" s="475">
        <v>0</v>
      </c>
      <c r="C2502" s="475">
        <v>0</v>
      </c>
      <c r="D2502" s="475">
        <v>0</v>
      </c>
      <c r="E2502" s="475">
        <v>0</v>
      </c>
    </row>
    <row r="2503" spans="1:5" x14ac:dyDescent="0.25">
      <c r="A2503" s="432">
        <v>2497</v>
      </c>
      <c r="B2503" s="475">
        <v>0</v>
      </c>
      <c r="C2503" s="475">
        <v>0</v>
      </c>
      <c r="D2503" s="475">
        <v>0</v>
      </c>
      <c r="E2503" s="475">
        <v>0</v>
      </c>
    </row>
    <row r="2504" spans="1:5" x14ac:dyDescent="0.25">
      <c r="A2504" s="432">
        <v>2498</v>
      </c>
      <c r="B2504" s="475">
        <v>0</v>
      </c>
      <c r="C2504" s="475">
        <v>0</v>
      </c>
      <c r="D2504" s="475">
        <v>0</v>
      </c>
      <c r="E2504" s="475">
        <v>0</v>
      </c>
    </row>
    <row r="2505" spans="1:5" x14ac:dyDescent="0.25">
      <c r="A2505" s="432">
        <v>2499</v>
      </c>
      <c r="B2505" s="475">
        <v>0</v>
      </c>
      <c r="C2505" s="475">
        <v>0</v>
      </c>
      <c r="D2505" s="475">
        <v>0</v>
      </c>
      <c r="E2505" s="475">
        <v>0</v>
      </c>
    </row>
    <row r="2506" spans="1:5" x14ac:dyDescent="0.25">
      <c r="A2506" s="432">
        <v>2500</v>
      </c>
      <c r="B2506" s="475">
        <v>0</v>
      </c>
      <c r="C2506" s="475">
        <v>0</v>
      </c>
      <c r="D2506" s="475">
        <v>0</v>
      </c>
      <c r="E2506" s="475">
        <v>0</v>
      </c>
    </row>
    <row r="2507" spans="1:5" x14ac:dyDescent="0.25">
      <c r="A2507" s="432">
        <v>2501</v>
      </c>
      <c r="B2507" s="475">
        <v>0</v>
      </c>
      <c r="C2507" s="475">
        <v>0</v>
      </c>
      <c r="D2507" s="475">
        <v>0</v>
      </c>
      <c r="E2507" s="475">
        <v>0</v>
      </c>
    </row>
    <row r="2508" spans="1:5" x14ac:dyDescent="0.25">
      <c r="A2508" s="432">
        <v>2502</v>
      </c>
      <c r="B2508" s="475">
        <v>0</v>
      </c>
      <c r="C2508" s="475">
        <v>0</v>
      </c>
      <c r="D2508" s="475">
        <v>0</v>
      </c>
      <c r="E2508" s="475">
        <v>0</v>
      </c>
    </row>
    <row r="2509" spans="1:5" x14ac:dyDescent="0.25">
      <c r="A2509" s="432">
        <v>2503</v>
      </c>
      <c r="B2509" s="475">
        <v>0</v>
      </c>
      <c r="C2509" s="475">
        <v>0</v>
      </c>
      <c r="D2509" s="475">
        <v>0</v>
      </c>
      <c r="E2509" s="475">
        <v>0</v>
      </c>
    </row>
    <row r="2510" spans="1:5" x14ac:dyDescent="0.25">
      <c r="A2510" s="432">
        <v>2504</v>
      </c>
      <c r="B2510" s="475">
        <v>0</v>
      </c>
      <c r="C2510" s="475">
        <v>0</v>
      </c>
      <c r="D2510" s="475">
        <v>0</v>
      </c>
      <c r="E2510" s="475">
        <v>0</v>
      </c>
    </row>
    <row r="2511" spans="1:5" x14ac:dyDescent="0.25">
      <c r="A2511" s="432">
        <v>2505</v>
      </c>
      <c r="B2511" s="475">
        <v>0</v>
      </c>
      <c r="C2511" s="475">
        <v>0</v>
      </c>
      <c r="D2511" s="475">
        <v>0</v>
      </c>
      <c r="E2511" s="475">
        <v>0</v>
      </c>
    </row>
    <row r="2512" spans="1:5" x14ac:dyDescent="0.25">
      <c r="A2512" s="432">
        <v>2506</v>
      </c>
      <c r="B2512" s="475">
        <v>0</v>
      </c>
      <c r="C2512" s="475">
        <v>0</v>
      </c>
      <c r="D2512" s="475">
        <v>0</v>
      </c>
      <c r="E2512" s="475">
        <v>0</v>
      </c>
    </row>
    <row r="2513" spans="1:5" x14ac:dyDescent="0.25">
      <c r="A2513" s="432">
        <v>2507</v>
      </c>
      <c r="B2513" s="475">
        <v>0</v>
      </c>
      <c r="C2513" s="475">
        <v>0</v>
      </c>
      <c r="D2513" s="475">
        <v>0</v>
      </c>
      <c r="E2513" s="475">
        <v>0</v>
      </c>
    </row>
    <row r="2514" spans="1:5" x14ac:dyDescent="0.25">
      <c r="A2514" s="432">
        <v>2508</v>
      </c>
      <c r="B2514" s="475">
        <v>0</v>
      </c>
      <c r="C2514" s="475">
        <v>0</v>
      </c>
      <c r="D2514" s="475">
        <v>0</v>
      </c>
      <c r="E2514" s="475">
        <v>0</v>
      </c>
    </row>
    <row r="2515" spans="1:5" x14ac:dyDescent="0.25">
      <c r="A2515" s="432">
        <v>2509</v>
      </c>
      <c r="B2515" s="475">
        <v>0</v>
      </c>
      <c r="C2515" s="475">
        <v>0</v>
      </c>
      <c r="D2515" s="475">
        <v>0</v>
      </c>
      <c r="E2515" s="475">
        <v>0</v>
      </c>
    </row>
    <row r="2516" spans="1:5" x14ac:dyDescent="0.25">
      <c r="A2516" s="432">
        <v>2510</v>
      </c>
      <c r="B2516" s="475">
        <v>0</v>
      </c>
      <c r="C2516" s="475">
        <v>0</v>
      </c>
      <c r="D2516" s="475">
        <v>0</v>
      </c>
      <c r="E2516" s="475">
        <v>0</v>
      </c>
    </row>
    <row r="2517" spans="1:5" x14ac:dyDescent="0.25">
      <c r="A2517" s="432">
        <v>2511</v>
      </c>
      <c r="B2517" s="475">
        <v>0</v>
      </c>
      <c r="C2517" s="475">
        <v>0</v>
      </c>
      <c r="D2517" s="475">
        <v>0</v>
      </c>
      <c r="E2517" s="475">
        <v>0</v>
      </c>
    </row>
    <row r="2518" spans="1:5" x14ac:dyDescent="0.25">
      <c r="A2518" s="432">
        <v>2512</v>
      </c>
      <c r="B2518" s="475">
        <v>0</v>
      </c>
      <c r="C2518" s="475">
        <v>0</v>
      </c>
      <c r="D2518" s="475">
        <v>0</v>
      </c>
      <c r="E2518" s="475">
        <v>0</v>
      </c>
    </row>
    <row r="2519" spans="1:5" x14ac:dyDescent="0.25">
      <c r="A2519" s="432">
        <v>2513</v>
      </c>
      <c r="B2519" s="475">
        <v>0</v>
      </c>
      <c r="C2519" s="475">
        <v>0</v>
      </c>
      <c r="D2519" s="475">
        <v>0</v>
      </c>
      <c r="E2519" s="475">
        <v>0</v>
      </c>
    </row>
    <row r="2520" spans="1:5" x14ac:dyDescent="0.25">
      <c r="A2520" s="432">
        <v>2514</v>
      </c>
      <c r="B2520" s="475">
        <v>0</v>
      </c>
      <c r="C2520" s="475">
        <v>0</v>
      </c>
      <c r="D2520" s="475">
        <v>0</v>
      </c>
      <c r="E2520" s="475">
        <v>0</v>
      </c>
    </row>
    <row r="2521" spans="1:5" x14ac:dyDescent="0.25">
      <c r="A2521" s="432">
        <v>2515</v>
      </c>
      <c r="B2521" s="475">
        <v>0</v>
      </c>
      <c r="C2521" s="475">
        <v>0</v>
      </c>
      <c r="D2521" s="475">
        <v>0</v>
      </c>
      <c r="E2521" s="475">
        <v>0</v>
      </c>
    </row>
    <row r="2522" spans="1:5" x14ac:dyDescent="0.25">
      <c r="A2522" s="432">
        <v>2516</v>
      </c>
      <c r="B2522" s="475">
        <v>0</v>
      </c>
      <c r="C2522" s="475">
        <v>0</v>
      </c>
      <c r="D2522" s="475">
        <v>0</v>
      </c>
      <c r="E2522" s="475">
        <v>0</v>
      </c>
    </row>
    <row r="2523" spans="1:5" x14ac:dyDescent="0.25">
      <c r="A2523" s="432">
        <v>2517</v>
      </c>
      <c r="B2523" s="475">
        <v>0</v>
      </c>
      <c r="C2523" s="475">
        <v>0</v>
      </c>
      <c r="D2523" s="475">
        <v>0</v>
      </c>
      <c r="E2523" s="475">
        <v>0</v>
      </c>
    </row>
    <row r="2524" spans="1:5" x14ac:dyDescent="0.25">
      <c r="A2524" s="432">
        <v>2518</v>
      </c>
      <c r="B2524" s="475">
        <v>0</v>
      </c>
      <c r="C2524" s="475">
        <v>0</v>
      </c>
      <c r="D2524" s="475">
        <v>0</v>
      </c>
      <c r="E2524" s="475">
        <v>0</v>
      </c>
    </row>
    <row r="2525" spans="1:5" x14ac:dyDescent="0.25">
      <c r="A2525" s="432">
        <v>2519</v>
      </c>
      <c r="B2525" s="475">
        <v>0</v>
      </c>
      <c r="C2525" s="475">
        <v>0</v>
      </c>
      <c r="D2525" s="475">
        <v>0</v>
      </c>
      <c r="E2525" s="475">
        <v>0</v>
      </c>
    </row>
    <row r="2526" spans="1:5" x14ac:dyDescent="0.25">
      <c r="A2526" s="432">
        <v>2520</v>
      </c>
      <c r="B2526" s="475">
        <v>0</v>
      </c>
      <c r="C2526" s="475">
        <v>0</v>
      </c>
      <c r="D2526" s="475">
        <v>0</v>
      </c>
      <c r="E2526" s="475">
        <v>0</v>
      </c>
    </row>
    <row r="2527" spans="1:5" x14ac:dyDescent="0.25">
      <c r="A2527" s="432">
        <v>2521</v>
      </c>
      <c r="B2527" s="475">
        <v>0</v>
      </c>
      <c r="C2527" s="475">
        <v>0</v>
      </c>
      <c r="D2527" s="475">
        <v>0</v>
      </c>
      <c r="E2527" s="475">
        <v>0</v>
      </c>
    </row>
    <row r="2528" spans="1:5" x14ac:dyDescent="0.25">
      <c r="A2528" s="432">
        <v>2522</v>
      </c>
      <c r="B2528" s="475">
        <v>0</v>
      </c>
      <c r="C2528" s="475">
        <v>0</v>
      </c>
      <c r="D2528" s="475">
        <v>0</v>
      </c>
      <c r="E2528" s="475">
        <v>0</v>
      </c>
    </row>
    <row r="2529" spans="1:5" x14ac:dyDescent="0.25">
      <c r="A2529" s="432">
        <v>2523</v>
      </c>
      <c r="B2529" s="475">
        <v>0</v>
      </c>
      <c r="C2529" s="475">
        <v>0</v>
      </c>
      <c r="D2529" s="475">
        <v>0</v>
      </c>
      <c r="E2529" s="475">
        <v>0</v>
      </c>
    </row>
    <row r="2530" spans="1:5" x14ac:dyDescent="0.25">
      <c r="A2530" s="432">
        <v>2524</v>
      </c>
      <c r="B2530" s="475">
        <v>0</v>
      </c>
      <c r="C2530" s="475">
        <v>0</v>
      </c>
      <c r="D2530" s="475">
        <v>0</v>
      </c>
      <c r="E2530" s="475">
        <v>0</v>
      </c>
    </row>
    <row r="2531" spans="1:5" x14ac:dyDescent="0.25">
      <c r="A2531" s="432">
        <v>2525</v>
      </c>
      <c r="B2531" s="475">
        <v>0</v>
      </c>
      <c r="C2531" s="475">
        <v>0</v>
      </c>
      <c r="D2531" s="475">
        <v>0</v>
      </c>
      <c r="E2531" s="475">
        <v>0</v>
      </c>
    </row>
    <row r="2532" spans="1:5" x14ac:dyDescent="0.25">
      <c r="A2532" s="432">
        <v>2526</v>
      </c>
      <c r="B2532" s="475">
        <v>0</v>
      </c>
      <c r="C2532" s="475">
        <v>0</v>
      </c>
      <c r="D2532" s="475">
        <v>0</v>
      </c>
      <c r="E2532" s="475">
        <v>0</v>
      </c>
    </row>
    <row r="2533" spans="1:5" x14ac:dyDescent="0.25">
      <c r="A2533" s="432">
        <v>2527</v>
      </c>
      <c r="B2533" s="475">
        <v>0</v>
      </c>
      <c r="C2533" s="475">
        <v>0</v>
      </c>
      <c r="D2533" s="475">
        <v>0</v>
      </c>
      <c r="E2533" s="475">
        <v>0</v>
      </c>
    </row>
    <row r="2534" spans="1:5" x14ac:dyDescent="0.25">
      <c r="A2534" s="432">
        <v>2528</v>
      </c>
      <c r="B2534" s="475">
        <v>0</v>
      </c>
      <c r="C2534" s="475">
        <v>0</v>
      </c>
      <c r="D2534" s="475">
        <v>0</v>
      </c>
      <c r="E2534" s="475">
        <v>0</v>
      </c>
    </row>
    <row r="2535" spans="1:5" x14ac:dyDescent="0.25">
      <c r="A2535" s="432">
        <v>2529</v>
      </c>
      <c r="B2535" s="475">
        <v>0</v>
      </c>
      <c r="C2535" s="475">
        <v>0</v>
      </c>
      <c r="D2535" s="475">
        <v>0</v>
      </c>
      <c r="E2535" s="475">
        <v>0</v>
      </c>
    </row>
    <row r="2536" spans="1:5" x14ac:dyDescent="0.25">
      <c r="A2536" s="432">
        <v>2530</v>
      </c>
      <c r="B2536" s="475">
        <v>0</v>
      </c>
      <c r="C2536" s="475">
        <v>0</v>
      </c>
      <c r="D2536" s="475">
        <v>0</v>
      </c>
      <c r="E2536" s="475">
        <v>0</v>
      </c>
    </row>
    <row r="2537" spans="1:5" x14ac:dyDescent="0.25">
      <c r="A2537" s="432">
        <v>2531</v>
      </c>
      <c r="B2537" s="475">
        <v>0</v>
      </c>
      <c r="C2537" s="475">
        <v>0</v>
      </c>
      <c r="D2537" s="475">
        <v>0</v>
      </c>
      <c r="E2537" s="475">
        <v>0</v>
      </c>
    </row>
    <row r="2538" spans="1:5" x14ac:dyDescent="0.25">
      <c r="A2538" s="432">
        <v>2532</v>
      </c>
      <c r="B2538" s="475">
        <v>0</v>
      </c>
      <c r="C2538" s="475">
        <v>0</v>
      </c>
      <c r="D2538" s="475">
        <v>0</v>
      </c>
      <c r="E2538" s="475">
        <v>0</v>
      </c>
    </row>
    <row r="2539" spans="1:5" x14ac:dyDescent="0.25">
      <c r="A2539" s="432">
        <v>2533</v>
      </c>
      <c r="B2539" s="475">
        <v>0</v>
      </c>
      <c r="C2539" s="475">
        <v>0</v>
      </c>
      <c r="D2539" s="475">
        <v>0</v>
      </c>
      <c r="E2539" s="475">
        <v>0</v>
      </c>
    </row>
    <row r="2540" spans="1:5" x14ac:dyDescent="0.25">
      <c r="A2540" s="432">
        <v>2534</v>
      </c>
      <c r="B2540" s="475">
        <v>0</v>
      </c>
      <c r="C2540" s="475">
        <v>0</v>
      </c>
      <c r="D2540" s="475">
        <v>0</v>
      </c>
      <c r="E2540" s="475">
        <v>0</v>
      </c>
    </row>
    <row r="2541" spans="1:5" x14ac:dyDescent="0.25">
      <c r="A2541" s="432">
        <v>2535</v>
      </c>
      <c r="B2541" s="475">
        <v>0</v>
      </c>
      <c r="C2541" s="475">
        <v>0</v>
      </c>
      <c r="D2541" s="475">
        <v>0</v>
      </c>
      <c r="E2541" s="475">
        <v>0</v>
      </c>
    </row>
    <row r="2542" spans="1:5" x14ac:dyDescent="0.25">
      <c r="A2542" s="432">
        <v>2536</v>
      </c>
      <c r="B2542" s="475">
        <v>0</v>
      </c>
      <c r="C2542" s="475">
        <v>0</v>
      </c>
      <c r="D2542" s="475">
        <v>0</v>
      </c>
      <c r="E2542" s="475">
        <v>0</v>
      </c>
    </row>
    <row r="2543" spans="1:5" x14ac:dyDescent="0.25">
      <c r="A2543" s="432">
        <v>2537</v>
      </c>
      <c r="B2543" s="475">
        <v>0</v>
      </c>
      <c r="C2543" s="475">
        <v>0</v>
      </c>
      <c r="D2543" s="475">
        <v>0</v>
      </c>
      <c r="E2543" s="475">
        <v>0</v>
      </c>
    </row>
    <row r="2544" spans="1:5" x14ac:dyDescent="0.25">
      <c r="A2544" s="432">
        <v>2538</v>
      </c>
      <c r="B2544" s="475">
        <v>0</v>
      </c>
      <c r="C2544" s="475">
        <v>0</v>
      </c>
      <c r="D2544" s="475">
        <v>0</v>
      </c>
      <c r="E2544" s="475">
        <v>0</v>
      </c>
    </row>
    <row r="2545" spans="1:5" x14ac:dyDescent="0.25">
      <c r="A2545" s="432">
        <v>2539</v>
      </c>
      <c r="B2545" s="475">
        <v>0</v>
      </c>
      <c r="C2545" s="475">
        <v>0</v>
      </c>
      <c r="D2545" s="475">
        <v>0</v>
      </c>
      <c r="E2545" s="475">
        <v>0</v>
      </c>
    </row>
    <row r="2546" spans="1:5" x14ac:dyDescent="0.25">
      <c r="A2546" s="432">
        <v>2540</v>
      </c>
      <c r="B2546" s="475">
        <v>0</v>
      </c>
      <c r="C2546" s="475">
        <v>0</v>
      </c>
      <c r="D2546" s="475">
        <v>0</v>
      </c>
      <c r="E2546" s="475">
        <v>0</v>
      </c>
    </row>
    <row r="2547" spans="1:5" x14ac:dyDescent="0.25">
      <c r="A2547" s="432">
        <v>2541</v>
      </c>
      <c r="B2547" s="475">
        <v>0</v>
      </c>
      <c r="C2547" s="475">
        <v>0</v>
      </c>
      <c r="D2547" s="475">
        <v>0</v>
      </c>
      <c r="E2547" s="475">
        <v>0</v>
      </c>
    </row>
    <row r="2548" spans="1:5" x14ac:dyDescent="0.25">
      <c r="A2548" s="432">
        <v>2542</v>
      </c>
      <c r="B2548" s="475">
        <v>0</v>
      </c>
      <c r="C2548" s="475">
        <v>0</v>
      </c>
      <c r="D2548" s="475">
        <v>0</v>
      </c>
      <c r="E2548" s="475">
        <v>0</v>
      </c>
    </row>
    <row r="2549" spans="1:5" x14ac:dyDescent="0.25">
      <c r="A2549" s="432">
        <v>2543</v>
      </c>
      <c r="B2549" s="475">
        <v>0</v>
      </c>
      <c r="C2549" s="475">
        <v>0</v>
      </c>
      <c r="D2549" s="475">
        <v>0</v>
      </c>
      <c r="E2549" s="475">
        <v>0</v>
      </c>
    </row>
    <row r="2550" spans="1:5" x14ac:dyDescent="0.25">
      <c r="A2550" s="432">
        <v>2544</v>
      </c>
      <c r="B2550" s="475">
        <v>0</v>
      </c>
      <c r="C2550" s="475">
        <v>0</v>
      </c>
      <c r="D2550" s="475">
        <v>0</v>
      </c>
      <c r="E2550" s="475">
        <v>0</v>
      </c>
    </row>
    <row r="2551" spans="1:5" x14ac:dyDescent="0.25">
      <c r="A2551" s="432">
        <v>2545</v>
      </c>
      <c r="B2551" s="475">
        <v>0</v>
      </c>
      <c r="C2551" s="475">
        <v>0</v>
      </c>
      <c r="D2551" s="475">
        <v>0</v>
      </c>
      <c r="E2551" s="475">
        <v>0</v>
      </c>
    </row>
    <row r="2552" spans="1:5" x14ac:dyDescent="0.25">
      <c r="A2552" s="432">
        <v>2546</v>
      </c>
      <c r="B2552" s="475">
        <v>0</v>
      </c>
      <c r="C2552" s="475">
        <v>0</v>
      </c>
      <c r="D2552" s="475">
        <v>0</v>
      </c>
      <c r="E2552" s="475">
        <v>0</v>
      </c>
    </row>
    <row r="2553" spans="1:5" x14ac:dyDescent="0.25">
      <c r="A2553" s="432">
        <v>2547</v>
      </c>
      <c r="B2553" s="475">
        <v>0</v>
      </c>
      <c r="C2553" s="475">
        <v>0</v>
      </c>
      <c r="D2553" s="475">
        <v>0</v>
      </c>
      <c r="E2553" s="475">
        <v>0</v>
      </c>
    </row>
    <row r="2554" spans="1:5" x14ac:dyDescent="0.25">
      <c r="A2554" s="432">
        <v>2548</v>
      </c>
      <c r="B2554" s="475">
        <v>0</v>
      </c>
      <c r="C2554" s="475">
        <v>0</v>
      </c>
      <c r="D2554" s="475">
        <v>0</v>
      </c>
      <c r="E2554" s="475">
        <v>0</v>
      </c>
    </row>
    <row r="2555" spans="1:5" x14ac:dyDescent="0.25">
      <c r="A2555" s="432">
        <v>2549</v>
      </c>
      <c r="B2555" s="475">
        <v>0</v>
      </c>
      <c r="C2555" s="475">
        <v>0</v>
      </c>
      <c r="D2555" s="475">
        <v>0</v>
      </c>
      <c r="E2555" s="475">
        <v>0</v>
      </c>
    </row>
    <row r="2556" spans="1:5" x14ac:dyDescent="0.25">
      <c r="A2556" s="432">
        <v>2550</v>
      </c>
      <c r="B2556" s="475">
        <v>0</v>
      </c>
      <c r="C2556" s="475">
        <v>0</v>
      </c>
      <c r="D2556" s="475">
        <v>0</v>
      </c>
      <c r="E2556" s="475">
        <v>0</v>
      </c>
    </row>
    <row r="2557" spans="1:5" x14ac:dyDescent="0.25">
      <c r="A2557" s="432">
        <v>2551</v>
      </c>
      <c r="B2557" s="475">
        <v>0</v>
      </c>
      <c r="C2557" s="475">
        <v>0</v>
      </c>
      <c r="D2557" s="475">
        <v>0</v>
      </c>
      <c r="E2557" s="475">
        <v>0</v>
      </c>
    </row>
    <row r="2558" spans="1:5" x14ac:dyDescent="0.25">
      <c r="A2558" s="432">
        <v>2552</v>
      </c>
      <c r="B2558" s="475">
        <v>0</v>
      </c>
      <c r="C2558" s="475">
        <v>0</v>
      </c>
      <c r="D2558" s="475">
        <v>0</v>
      </c>
      <c r="E2558" s="475">
        <v>0</v>
      </c>
    </row>
    <row r="2559" spans="1:5" x14ac:dyDescent="0.25">
      <c r="A2559" s="432">
        <v>2553</v>
      </c>
      <c r="B2559" s="475">
        <v>0</v>
      </c>
      <c r="C2559" s="475">
        <v>0</v>
      </c>
      <c r="D2559" s="475">
        <v>0</v>
      </c>
      <c r="E2559" s="475">
        <v>0</v>
      </c>
    </row>
    <row r="2560" spans="1:5" x14ac:dyDescent="0.25">
      <c r="A2560" s="432">
        <v>2554</v>
      </c>
      <c r="B2560" s="475">
        <v>0</v>
      </c>
      <c r="C2560" s="475">
        <v>0</v>
      </c>
      <c r="D2560" s="475">
        <v>0</v>
      </c>
      <c r="E2560" s="475">
        <v>0</v>
      </c>
    </row>
    <row r="2561" spans="1:5" x14ac:dyDescent="0.25">
      <c r="A2561" s="432">
        <v>2555</v>
      </c>
      <c r="B2561" s="475">
        <v>0</v>
      </c>
      <c r="C2561" s="475">
        <v>0</v>
      </c>
      <c r="D2561" s="475">
        <v>0</v>
      </c>
      <c r="E2561" s="475">
        <v>0</v>
      </c>
    </row>
    <row r="2562" spans="1:5" x14ac:dyDescent="0.25">
      <c r="A2562" s="432">
        <v>2556</v>
      </c>
      <c r="B2562" s="475">
        <v>0</v>
      </c>
      <c r="C2562" s="475">
        <v>0</v>
      </c>
      <c r="D2562" s="475">
        <v>0</v>
      </c>
      <c r="E2562" s="475">
        <v>0</v>
      </c>
    </row>
    <row r="2563" spans="1:5" x14ac:dyDescent="0.25">
      <c r="A2563" s="432">
        <v>2557</v>
      </c>
      <c r="B2563" s="475">
        <v>0</v>
      </c>
      <c r="C2563" s="475">
        <v>0</v>
      </c>
      <c r="D2563" s="475">
        <v>0</v>
      </c>
      <c r="E2563" s="475">
        <v>0</v>
      </c>
    </row>
    <row r="2564" spans="1:5" x14ac:dyDescent="0.25">
      <c r="A2564" s="432">
        <v>2558</v>
      </c>
      <c r="B2564" s="475">
        <v>0</v>
      </c>
      <c r="C2564" s="475">
        <v>0</v>
      </c>
      <c r="D2564" s="475">
        <v>0</v>
      </c>
      <c r="E2564" s="475">
        <v>0</v>
      </c>
    </row>
    <row r="2565" spans="1:5" x14ac:dyDescent="0.25">
      <c r="A2565" s="432">
        <v>2559</v>
      </c>
      <c r="B2565" s="475">
        <v>0</v>
      </c>
      <c r="C2565" s="475">
        <v>0</v>
      </c>
      <c r="D2565" s="475">
        <v>0</v>
      </c>
      <c r="E2565" s="475">
        <v>0</v>
      </c>
    </row>
    <row r="2566" spans="1:5" x14ac:dyDescent="0.25">
      <c r="A2566" s="432">
        <v>2560</v>
      </c>
      <c r="B2566" s="475">
        <v>0</v>
      </c>
      <c r="C2566" s="475">
        <v>0</v>
      </c>
      <c r="D2566" s="475">
        <v>0</v>
      </c>
      <c r="E2566" s="475">
        <v>0</v>
      </c>
    </row>
    <row r="2567" spans="1:5" x14ac:dyDescent="0.25">
      <c r="A2567" s="432">
        <v>2561</v>
      </c>
      <c r="B2567" s="475">
        <v>0</v>
      </c>
      <c r="C2567" s="475">
        <v>0</v>
      </c>
      <c r="D2567" s="475">
        <v>0</v>
      </c>
      <c r="E2567" s="475">
        <v>0</v>
      </c>
    </row>
    <row r="2568" spans="1:5" x14ac:dyDescent="0.25">
      <c r="A2568" s="432">
        <v>2562</v>
      </c>
      <c r="B2568" s="475">
        <v>0</v>
      </c>
      <c r="C2568" s="475">
        <v>0</v>
      </c>
      <c r="D2568" s="475">
        <v>0</v>
      </c>
      <c r="E2568" s="475">
        <v>0</v>
      </c>
    </row>
    <row r="2569" spans="1:5" x14ac:dyDescent="0.25">
      <c r="A2569" s="432">
        <v>2563</v>
      </c>
      <c r="B2569" s="475">
        <v>0</v>
      </c>
      <c r="C2569" s="475">
        <v>0</v>
      </c>
      <c r="D2569" s="475">
        <v>0</v>
      </c>
      <c r="E2569" s="475">
        <v>0</v>
      </c>
    </row>
    <row r="2570" spans="1:5" x14ac:dyDescent="0.25">
      <c r="A2570" s="432">
        <v>2564</v>
      </c>
      <c r="B2570" s="475">
        <v>0</v>
      </c>
      <c r="C2570" s="475">
        <v>0</v>
      </c>
      <c r="D2570" s="475">
        <v>0</v>
      </c>
      <c r="E2570" s="475">
        <v>0</v>
      </c>
    </row>
    <row r="2571" spans="1:5" x14ac:dyDescent="0.25">
      <c r="A2571" s="432">
        <v>2565</v>
      </c>
      <c r="B2571" s="475">
        <v>0</v>
      </c>
      <c r="C2571" s="475">
        <v>0</v>
      </c>
      <c r="D2571" s="475">
        <v>0</v>
      </c>
      <c r="E2571" s="475">
        <v>0</v>
      </c>
    </row>
    <row r="2572" spans="1:5" x14ac:dyDescent="0.25">
      <c r="A2572" s="432">
        <v>2566</v>
      </c>
      <c r="B2572" s="475">
        <v>0</v>
      </c>
      <c r="C2572" s="475">
        <v>0</v>
      </c>
      <c r="D2572" s="475">
        <v>0</v>
      </c>
      <c r="E2572" s="475">
        <v>0</v>
      </c>
    </row>
    <row r="2573" spans="1:5" x14ac:dyDescent="0.25">
      <c r="A2573" s="432">
        <v>2567</v>
      </c>
      <c r="B2573" s="475">
        <v>0</v>
      </c>
      <c r="C2573" s="475">
        <v>0</v>
      </c>
      <c r="D2573" s="475">
        <v>0</v>
      </c>
      <c r="E2573" s="475">
        <v>0</v>
      </c>
    </row>
    <row r="2574" spans="1:5" x14ac:dyDescent="0.25">
      <c r="A2574" s="432">
        <v>2568</v>
      </c>
      <c r="B2574" s="475">
        <v>0</v>
      </c>
      <c r="C2574" s="475">
        <v>0</v>
      </c>
      <c r="D2574" s="475">
        <v>0</v>
      </c>
      <c r="E2574" s="475">
        <v>0</v>
      </c>
    </row>
    <row r="2575" spans="1:5" x14ac:dyDescent="0.25">
      <c r="A2575" s="432">
        <v>2569</v>
      </c>
      <c r="B2575" s="475">
        <v>0</v>
      </c>
      <c r="C2575" s="475">
        <v>0</v>
      </c>
      <c r="D2575" s="475">
        <v>0</v>
      </c>
      <c r="E2575" s="475">
        <v>0</v>
      </c>
    </row>
    <row r="2576" spans="1:5" x14ac:dyDescent="0.25">
      <c r="A2576" s="432">
        <v>2570</v>
      </c>
      <c r="B2576" s="475">
        <v>0</v>
      </c>
      <c r="C2576" s="475">
        <v>0</v>
      </c>
      <c r="D2576" s="475">
        <v>0</v>
      </c>
      <c r="E2576" s="475">
        <v>0</v>
      </c>
    </row>
    <row r="2577" spans="1:5" x14ac:dyDescent="0.25">
      <c r="A2577" s="432">
        <v>2571</v>
      </c>
      <c r="B2577" s="475">
        <v>0</v>
      </c>
      <c r="C2577" s="475">
        <v>0</v>
      </c>
      <c r="D2577" s="475">
        <v>0</v>
      </c>
      <c r="E2577" s="475">
        <v>0</v>
      </c>
    </row>
    <row r="2578" spans="1:5" x14ac:dyDescent="0.25">
      <c r="A2578" s="432">
        <v>2572</v>
      </c>
      <c r="B2578" s="475">
        <v>0</v>
      </c>
      <c r="C2578" s="475">
        <v>0</v>
      </c>
      <c r="D2578" s="475">
        <v>0</v>
      </c>
      <c r="E2578" s="475">
        <v>0</v>
      </c>
    </row>
    <row r="2579" spans="1:5" x14ac:dyDescent="0.25">
      <c r="A2579" s="432">
        <v>2573</v>
      </c>
      <c r="B2579" s="475">
        <v>0</v>
      </c>
      <c r="C2579" s="475">
        <v>0</v>
      </c>
      <c r="D2579" s="475">
        <v>0</v>
      </c>
      <c r="E2579" s="475">
        <v>0</v>
      </c>
    </row>
    <row r="2580" spans="1:5" x14ac:dyDescent="0.25">
      <c r="A2580" s="432">
        <v>2574</v>
      </c>
      <c r="B2580" s="475">
        <v>0</v>
      </c>
      <c r="C2580" s="475">
        <v>0</v>
      </c>
      <c r="D2580" s="475">
        <v>0</v>
      </c>
      <c r="E2580" s="475">
        <v>0</v>
      </c>
    </row>
    <row r="2581" spans="1:5" x14ac:dyDescent="0.25">
      <c r="A2581" s="432">
        <v>2575</v>
      </c>
      <c r="B2581" s="475">
        <v>0</v>
      </c>
      <c r="C2581" s="475">
        <v>0</v>
      </c>
      <c r="D2581" s="475">
        <v>0</v>
      </c>
      <c r="E2581" s="475">
        <v>0</v>
      </c>
    </row>
    <row r="2582" spans="1:5" x14ac:dyDescent="0.25">
      <c r="A2582" s="432">
        <v>2576</v>
      </c>
      <c r="B2582" s="475">
        <v>0</v>
      </c>
      <c r="C2582" s="475">
        <v>0</v>
      </c>
      <c r="D2582" s="475">
        <v>0</v>
      </c>
      <c r="E2582" s="475">
        <v>0</v>
      </c>
    </row>
    <row r="2583" spans="1:5" x14ac:dyDescent="0.25">
      <c r="A2583" s="432">
        <v>2577</v>
      </c>
      <c r="B2583" s="475">
        <v>0</v>
      </c>
      <c r="C2583" s="475">
        <v>0</v>
      </c>
      <c r="D2583" s="475">
        <v>0</v>
      </c>
      <c r="E2583" s="475">
        <v>0</v>
      </c>
    </row>
    <row r="2584" spans="1:5" x14ac:dyDescent="0.25">
      <c r="A2584" s="432">
        <v>2578</v>
      </c>
      <c r="B2584" s="475">
        <v>0</v>
      </c>
      <c r="C2584" s="475">
        <v>0</v>
      </c>
      <c r="D2584" s="475">
        <v>0</v>
      </c>
      <c r="E2584" s="475">
        <v>0</v>
      </c>
    </row>
    <row r="2585" spans="1:5" x14ac:dyDescent="0.25">
      <c r="A2585" s="432">
        <v>2579</v>
      </c>
      <c r="B2585" s="475">
        <v>0</v>
      </c>
      <c r="C2585" s="475">
        <v>0</v>
      </c>
      <c r="D2585" s="475">
        <v>0</v>
      </c>
      <c r="E2585" s="475">
        <v>0</v>
      </c>
    </row>
    <row r="2586" spans="1:5" x14ac:dyDescent="0.25">
      <c r="A2586" s="432">
        <v>2580</v>
      </c>
      <c r="B2586" s="475">
        <v>0</v>
      </c>
      <c r="C2586" s="475">
        <v>0</v>
      </c>
      <c r="D2586" s="475">
        <v>0</v>
      </c>
      <c r="E2586" s="475">
        <v>0</v>
      </c>
    </row>
    <row r="2587" spans="1:5" x14ac:dyDescent="0.25">
      <c r="A2587" s="432">
        <v>2581</v>
      </c>
      <c r="B2587" s="475">
        <v>0</v>
      </c>
      <c r="C2587" s="475">
        <v>0</v>
      </c>
      <c r="D2587" s="475">
        <v>0</v>
      </c>
      <c r="E2587" s="475">
        <v>0</v>
      </c>
    </row>
    <row r="2588" spans="1:5" x14ac:dyDescent="0.25">
      <c r="A2588" s="432">
        <v>2582</v>
      </c>
      <c r="B2588" s="475">
        <v>0</v>
      </c>
      <c r="C2588" s="475">
        <v>0</v>
      </c>
      <c r="D2588" s="475">
        <v>0</v>
      </c>
      <c r="E2588" s="475">
        <v>0</v>
      </c>
    </row>
    <row r="2589" spans="1:5" x14ac:dyDescent="0.25">
      <c r="A2589" s="432">
        <v>2583</v>
      </c>
      <c r="B2589" s="475">
        <v>0</v>
      </c>
      <c r="C2589" s="475">
        <v>0</v>
      </c>
      <c r="D2589" s="475">
        <v>0</v>
      </c>
      <c r="E2589" s="475">
        <v>0</v>
      </c>
    </row>
    <row r="2590" spans="1:5" x14ac:dyDescent="0.25">
      <c r="A2590" s="432">
        <v>2584</v>
      </c>
      <c r="B2590" s="475">
        <v>0</v>
      </c>
      <c r="C2590" s="475">
        <v>0</v>
      </c>
      <c r="D2590" s="475">
        <v>0</v>
      </c>
      <c r="E2590" s="475">
        <v>0</v>
      </c>
    </row>
    <row r="2591" spans="1:5" x14ac:dyDescent="0.25">
      <c r="A2591" s="432">
        <v>2585</v>
      </c>
      <c r="B2591" s="475">
        <v>0</v>
      </c>
      <c r="C2591" s="475">
        <v>0</v>
      </c>
      <c r="D2591" s="475">
        <v>0</v>
      </c>
      <c r="E2591" s="475">
        <v>0</v>
      </c>
    </row>
    <row r="2592" spans="1:5" x14ac:dyDescent="0.25">
      <c r="A2592" s="432">
        <v>2586</v>
      </c>
      <c r="B2592" s="475">
        <v>0</v>
      </c>
      <c r="C2592" s="475">
        <v>0</v>
      </c>
      <c r="D2592" s="475">
        <v>0</v>
      </c>
      <c r="E2592" s="475">
        <v>0</v>
      </c>
    </row>
    <row r="2593" spans="1:5" x14ac:dyDescent="0.25">
      <c r="A2593" s="432">
        <v>2587</v>
      </c>
      <c r="B2593" s="475">
        <v>0</v>
      </c>
      <c r="C2593" s="475">
        <v>0</v>
      </c>
      <c r="D2593" s="475">
        <v>0</v>
      </c>
      <c r="E2593" s="475">
        <v>0</v>
      </c>
    </row>
    <row r="2594" spans="1:5" x14ac:dyDescent="0.25">
      <c r="A2594" s="432">
        <v>2588</v>
      </c>
      <c r="B2594" s="475">
        <v>0</v>
      </c>
      <c r="C2594" s="475">
        <v>0</v>
      </c>
      <c r="D2594" s="475">
        <v>0</v>
      </c>
      <c r="E2594" s="475">
        <v>0</v>
      </c>
    </row>
    <row r="2595" spans="1:5" x14ac:dyDescent="0.25">
      <c r="A2595" s="432">
        <v>2589</v>
      </c>
      <c r="B2595" s="475">
        <v>0</v>
      </c>
      <c r="C2595" s="475">
        <v>0</v>
      </c>
      <c r="D2595" s="475">
        <v>0</v>
      </c>
      <c r="E2595" s="475">
        <v>0</v>
      </c>
    </row>
    <row r="2596" spans="1:5" x14ac:dyDescent="0.25">
      <c r="A2596" s="432">
        <v>2590</v>
      </c>
      <c r="B2596" s="475">
        <v>0</v>
      </c>
      <c r="C2596" s="475">
        <v>0</v>
      </c>
      <c r="D2596" s="475">
        <v>0</v>
      </c>
      <c r="E2596" s="475">
        <v>0</v>
      </c>
    </row>
    <row r="2597" spans="1:5" x14ac:dyDescent="0.25">
      <c r="A2597" s="432">
        <v>2591</v>
      </c>
      <c r="B2597" s="475">
        <v>0</v>
      </c>
      <c r="C2597" s="475">
        <v>0</v>
      </c>
      <c r="D2597" s="475">
        <v>0</v>
      </c>
      <c r="E2597" s="475">
        <v>0</v>
      </c>
    </row>
    <row r="2598" spans="1:5" x14ac:dyDescent="0.25">
      <c r="A2598" s="432">
        <v>2592</v>
      </c>
      <c r="B2598" s="475">
        <v>0</v>
      </c>
      <c r="C2598" s="475">
        <v>0</v>
      </c>
      <c r="D2598" s="475">
        <v>0</v>
      </c>
      <c r="E2598" s="475">
        <v>0</v>
      </c>
    </row>
    <row r="2599" spans="1:5" x14ac:dyDescent="0.25">
      <c r="A2599" s="432">
        <v>2593</v>
      </c>
      <c r="B2599" s="475">
        <v>0</v>
      </c>
      <c r="C2599" s="475">
        <v>0</v>
      </c>
      <c r="D2599" s="475">
        <v>0</v>
      </c>
      <c r="E2599" s="475">
        <v>0</v>
      </c>
    </row>
    <row r="2600" spans="1:5" x14ac:dyDescent="0.25">
      <c r="A2600" s="432">
        <v>2594</v>
      </c>
      <c r="B2600" s="475">
        <v>0</v>
      </c>
      <c r="C2600" s="475">
        <v>0</v>
      </c>
      <c r="D2600" s="475">
        <v>0</v>
      </c>
      <c r="E2600" s="475">
        <v>0</v>
      </c>
    </row>
    <row r="2601" spans="1:5" x14ac:dyDescent="0.25">
      <c r="A2601" s="432">
        <v>2595</v>
      </c>
      <c r="B2601" s="475">
        <v>0</v>
      </c>
      <c r="C2601" s="475">
        <v>0</v>
      </c>
      <c r="D2601" s="475">
        <v>0</v>
      </c>
      <c r="E2601" s="475">
        <v>0</v>
      </c>
    </row>
    <row r="2602" spans="1:5" x14ac:dyDescent="0.25">
      <c r="A2602" s="432">
        <v>2596</v>
      </c>
      <c r="B2602" s="475">
        <v>0</v>
      </c>
      <c r="C2602" s="475">
        <v>0</v>
      </c>
      <c r="D2602" s="475">
        <v>0</v>
      </c>
      <c r="E2602" s="475">
        <v>0</v>
      </c>
    </row>
    <row r="2603" spans="1:5" x14ac:dyDescent="0.25">
      <c r="A2603" s="432">
        <v>2597</v>
      </c>
      <c r="B2603" s="475">
        <v>0</v>
      </c>
      <c r="C2603" s="475">
        <v>0</v>
      </c>
      <c r="D2603" s="475">
        <v>0</v>
      </c>
      <c r="E2603" s="475">
        <v>0</v>
      </c>
    </row>
    <row r="2604" spans="1:5" x14ac:dyDescent="0.25">
      <c r="A2604" s="432">
        <v>2598</v>
      </c>
      <c r="B2604" s="475">
        <v>0</v>
      </c>
      <c r="C2604" s="475">
        <v>0</v>
      </c>
      <c r="D2604" s="475">
        <v>0</v>
      </c>
      <c r="E2604" s="475">
        <v>0</v>
      </c>
    </row>
    <row r="2605" spans="1:5" x14ac:dyDescent="0.25">
      <c r="A2605" s="432">
        <v>2599</v>
      </c>
      <c r="B2605" s="475">
        <v>0</v>
      </c>
      <c r="C2605" s="475">
        <v>0</v>
      </c>
      <c r="D2605" s="475">
        <v>0</v>
      </c>
      <c r="E2605" s="475">
        <v>0</v>
      </c>
    </row>
    <row r="2606" spans="1:5" x14ac:dyDescent="0.25">
      <c r="A2606" s="432">
        <v>2600</v>
      </c>
      <c r="B2606" s="475">
        <v>0</v>
      </c>
      <c r="C2606" s="475">
        <v>0</v>
      </c>
      <c r="D2606" s="475">
        <v>0</v>
      </c>
      <c r="E2606" s="475">
        <v>0</v>
      </c>
    </row>
    <row r="2607" spans="1:5" x14ac:dyDescent="0.25">
      <c r="A2607" s="432">
        <v>2601</v>
      </c>
      <c r="B2607" s="475">
        <v>0</v>
      </c>
      <c r="C2607" s="475">
        <v>0</v>
      </c>
      <c r="D2607" s="475">
        <v>0</v>
      </c>
      <c r="E2607" s="475">
        <v>0</v>
      </c>
    </row>
    <row r="2608" spans="1:5" x14ac:dyDescent="0.25">
      <c r="A2608" s="432">
        <v>2602</v>
      </c>
      <c r="B2608" s="475">
        <v>0</v>
      </c>
      <c r="C2608" s="475">
        <v>0</v>
      </c>
      <c r="D2608" s="475">
        <v>0</v>
      </c>
      <c r="E2608" s="475">
        <v>0</v>
      </c>
    </row>
    <row r="2609" spans="1:5" x14ac:dyDescent="0.25">
      <c r="A2609" s="432">
        <v>2603</v>
      </c>
      <c r="B2609" s="475">
        <v>0</v>
      </c>
      <c r="C2609" s="475">
        <v>0</v>
      </c>
      <c r="D2609" s="475">
        <v>0</v>
      </c>
      <c r="E2609" s="475">
        <v>0</v>
      </c>
    </row>
    <row r="2610" spans="1:5" x14ac:dyDescent="0.25">
      <c r="A2610" s="432">
        <v>2604</v>
      </c>
      <c r="B2610" s="475">
        <v>0</v>
      </c>
      <c r="C2610" s="475">
        <v>0</v>
      </c>
      <c r="D2610" s="475">
        <v>0</v>
      </c>
      <c r="E2610" s="475">
        <v>0</v>
      </c>
    </row>
    <row r="2611" spans="1:5" x14ac:dyDescent="0.25">
      <c r="A2611" s="432">
        <v>2605</v>
      </c>
      <c r="B2611" s="475">
        <v>0</v>
      </c>
      <c r="C2611" s="475">
        <v>0</v>
      </c>
      <c r="D2611" s="475">
        <v>0</v>
      </c>
      <c r="E2611" s="475">
        <v>0</v>
      </c>
    </row>
    <row r="2612" spans="1:5" x14ac:dyDescent="0.25">
      <c r="A2612" s="432">
        <v>2606</v>
      </c>
      <c r="B2612" s="475">
        <v>0</v>
      </c>
      <c r="C2612" s="475">
        <v>0</v>
      </c>
      <c r="D2612" s="475">
        <v>0</v>
      </c>
      <c r="E2612" s="475">
        <v>0</v>
      </c>
    </row>
    <row r="2613" spans="1:5" x14ac:dyDescent="0.25">
      <c r="A2613" s="432">
        <v>2607</v>
      </c>
      <c r="B2613" s="475">
        <v>0</v>
      </c>
      <c r="C2613" s="475">
        <v>0</v>
      </c>
      <c r="D2613" s="475">
        <v>0</v>
      </c>
      <c r="E2613" s="475">
        <v>0</v>
      </c>
    </row>
    <row r="2614" spans="1:5" x14ac:dyDescent="0.25">
      <c r="A2614" s="432">
        <v>2608</v>
      </c>
      <c r="B2614" s="475">
        <v>0</v>
      </c>
      <c r="C2614" s="475">
        <v>0</v>
      </c>
      <c r="D2614" s="475">
        <v>0</v>
      </c>
      <c r="E2614" s="475">
        <v>0</v>
      </c>
    </row>
    <row r="2615" spans="1:5" x14ac:dyDescent="0.25">
      <c r="A2615" s="432">
        <v>2609</v>
      </c>
      <c r="B2615" s="475">
        <v>0</v>
      </c>
      <c r="C2615" s="475">
        <v>0</v>
      </c>
      <c r="D2615" s="475">
        <v>0</v>
      </c>
      <c r="E2615" s="475">
        <v>0</v>
      </c>
    </row>
    <row r="2616" spans="1:5" x14ac:dyDescent="0.25">
      <c r="A2616" s="432">
        <v>2610</v>
      </c>
      <c r="B2616" s="475">
        <v>0</v>
      </c>
      <c r="C2616" s="475">
        <v>0</v>
      </c>
      <c r="D2616" s="475">
        <v>0</v>
      </c>
      <c r="E2616" s="475">
        <v>0</v>
      </c>
    </row>
    <row r="2617" spans="1:5" x14ac:dyDescent="0.25">
      <c r="A2617" s="432">
        <v>2611</v>
      </c>
      <c r="B2617" s="475">
        <v>0</v>
      </c>
      <c r="C2617" s="475">
        <v>0</v>
      </c>
      <c r="D2617" s="475">
        <v>0</v>
      </c>
      <c r="E2617" s="475">
        <v>0</v>
      </c>
    </row>
    <row r="2618" spans="1:5" x14ac:dyDescent="0.25">
      <c r="A2618" s="432">
        <v>2612</v>
      </c>
      <c r="B2618" s="475">
        <v>0</v>
      </c>
      <c r="C2618" s="475">
        <v>0</v>
      </c>
      <c r="D2618" s="475">
        <v>0</v>
      </c>
      <c r="E2618" s="475">
        <v>0</v>
      </c>
    </row>
    <row r="2619" spans="1:5" x14ac:dyDescent="0.25">
      <c r="A2619" s="432">
        <v>2613</v>
      </c>
      <c r="B2619" s="475">
        <v>0</v>
      </c>
      <c r="C2619" s="475">
        <v>0</v>
      </c>
      <c r="D2619" s="475">
        <v>0</v>
      </c>
      <c r="E2619" s="475">
        <v>0</v>
      </c>
    </row>
    <row r="2620" spans="1:5" x14ac:dyDescent="0.25">
      <c r="A2620" s="432">
        <v>2614</v>
      </c>
      <c r="B2620" s="475">
        <v>0</v>
      </c>
      <c r="C2620" s="475">
        <v>0</v>
      </c>
      <c r="D2620" s="475">
        <v>0</v>
      </c>
      <c r="E2620" s="475">
        <v>0</v>
      </c>
    </row>
    <row r="2621" spans="1:5" x14ac:dyDescent="0.25">
      <c r="A2621" s="432">
        <v>2615</v>
      </c>
      <c r="B2621" s="475">
        <v>0</v>
      </c>
      <c r="C2621" s="475">
        <v>0</v>
      </c>
      <c r="D2621" s="475">
        <v>0</v>
      </c>
      <c r="E2621" s="475">
        <v>0</v>
      </c>
    </row>
    <row r="2622" spans="1:5" x14ac:dyDescent="0.25">
      <c r="A2622" s="432">
        <v>2616</v>
      </c>
      <c r="B2622" s="475">
        <v>0</v>
      </c>
      <c r="C2622" s="475">
        <v>0</v>
      </c>
      <c r="D2622" s="475">
        <v>0</v>
      </c>
      <c r="E2622" s="475">
        <v>0</v>
      </c>
    </row>
    <row r="2623" spans="1:5" x14ac:dyDescent="0.25">
      <c r="A2623" s="432">
        <v>2617</v>
      </c>
      <c r="B2623" s="475">
        <v>0</v>
      </c>
      <c r="C2623" s="475">
        <v>0</v>
      </c>
      <c r="D2623" s="475">
        <v>0</v>
      </c>
      <c r="E2623" s="475">
        <v>0</v>
      </c>
    </row>
    <row r="2624" spans="1:5" x14ac:dyDescent="0.25">
      <c r="A2624" s="432">
        <v>2618</v>
      </c>
      <c r="B2624" s="475">
        <v>0</v>
      </c>
      <c r="C2624" s="475">
        <v>0</v>
      </c>
      <c r="D2624" s="475">
        <v>0</v>
      </c>
      <c r="E2624" s="475">
        <v>0</v>
      </c>
    </row>
    <row r="2625" spans="1:5" x14ac:dyDescent="0.25">
      <c r="A2625" s="432">
        <v>2619</v>
      </c>
      <c r="B2625" s="475">
        <v>0</v>
      </c>
      <c r="C2625" s="475">
        <v>0</v>
      </c>
      <c r="D2625" s="475">
        <v>0</v>
      </c>
      <c r="E2625" s="475">
        <v>0</v>
      </c>
    </row>
    <row r="2626" spans="1:5" x14ac:dyDescent="0.25">
      <c r="A2626" s="432">
        <v>2620</v>
      </c>
      <c r="B2626" s="475">
        <v>0</v>
      </c>
      <c r="C2626" s="475">
        <v>0</v>
      </c>
      <c r="D2626" s="475">
        <v>0</v>
      </c>
      <c r="E2626" s="475">
        <v>0</v>
      </c>
    </row>
    <row r="2627" spans="1:5" x14ac:dyDescent="0.25">
      <c r="A2627" s="432">
        <v>2621</v>
      </c>
      <c r="B2627" s="475">
        <v>0</v>
      </c>
      <c r="C2627" s="475">
        <v>0</v>
      </c>
      <c r="D2627" s="475">
        <v>0</v>
      </c>
      <c r="E2627" s="475">
        <v>0</v>
      </c>
    </row>
    <row r="2628" spans="1:5" x14ac:dyDescent="0.25">
      <c r="A2628" s="432">
        <v>2622</v>
      </c>
      <c r="B2628" s="475">
        <v>0</v>
      </c>
      <c r="C2628" s="475">
        <v>0</v>
      </c>
      <c r="D2628" s="475">
        <v>0</v>
      </c>
      <c r="E2628" s="475">
        <v>0</v>
      </c>
    </row>
    <row r="2629" spans="1:5" x14ac:dyDescent="0.25">
      <c r="A2629" s="432">
        <v>2623</v>
      </c>
      <c r="B2629" s="475">
        <v>0</v>
      </c>
      <c r="C2629" s="475">
        <v>0</v>
      </c>
      <c r="D2629" s="475">
        <v>0</v>
      </c>
      <c r="E2629" s="475">
        <v>0</v>
      </c>
    </row>
    <row r="2630" spans="1:5" x14ac:dyDescent="0.25">
      <c r="A2630" s="432">
        <v>2624</v>
      </c>
      <c r="B2630" s="475">
        <v>0</v>
      </c>
      <c r="C2630" s="475">
        <v>0</v>
      </c>
      <c r="D2630" s="475">
        <v>0</v>
      </c>
      <c r="E2630" s="475">
        <v>0</v>
      </c>
    </row>
    <row r="2631" spans="1:5" x14ac:dyDescent="0.25">
      <c r="A2631" s="432">
        <v>2625</v>
      </c>
      <c r="B2631" s="475">
        <v>0</v>
      </c>
      <c r="C2631" s="475">
        <v>0</v>
      </c>
      <c r="D2631" s="475">
        <v>0</v>
      </c>
      <c r="E2631" s="475">
        <v>0</v>
      </c>
    </row>
    <row r="2632" spans="1:5" x14ac:dyDescent="0.25">
      <c r="A2632" s="432">
        <v>2626</v>
      </c>
      <c r="B2632" s="475">
        <v>0</v>
      </c>
      <c r="C2632" s="475">
        <v>0</v>
      </c>
      <c r="D2632" s="475">
        <v>0</v>
      </c>
      <c r="E2632" s="475">
        <v>0</v>
      </c>
    </row>
    <row r="2633" spans="1:5" x14ac:dyDescent="0.25">
      <c r="A2633" s="432">
        <v>2627</v>
      </c>
      <c r="B2633" s="475">
        <v>0</v>
      </c>
      <c r="C2633" s="475">
        <v>0</v>
      </c>
      <c r="D2633" s="475">
        <v>0</v>
      </c>
      <c r="E2633" s="475">
        <v>0</v>
      </c>
    </row>
    <row r="2634" spans="1:5" x14ac:dyDescent="0.25">
      <c r="A2634" s="432">
        <v>2628</v>
      </c>
      <c r="B2634" s="475">
        <v>0</v>
      </c>
      <c r="C2634" s="475">
        <v>0</v>
      </c>
      <c r="D2634" s="475">
        <v>0</v>
      </c>
      <c r="E2634" s="475">
        <v>0</v>
      </c>
    </row>
    <row r="2635" spans="1:5" x14ac:dyDescent="0.25">
      <c r="A2635" s="432">
        <v>2629</v>
      </c>
      <c r="B2635" s="475">
        <v>0</v>
      </c>
      <c r="C2635" s="475">
        <v>0</v>
      </c>
      <c r="D2635" s="475">
        <v>0</v>
      </c>
      <c r="E2635" s="475">
        <v>0</v>
      </c>
    </row>
    <row r="2636" spans="1:5" x14ac:dyDescent="0.25">
      <c r="A2636" s="432">
        <v>2630</v>
      </c>
      <c r="B2636" s="475">
        <v>0</v>
      </c>
      <c r="C2636" s="475">
        <v>0</v>
      </c>
      <c r="D2636" s="475">
        <v>0</v>
      </c>
      <c r="E2636" s="475">
        <v>0</v>
      </c>
    </row>
    <row r="2637" spans="1:5" x14ac:dyDescent="0.25">
      <c r="A2637" s="432">
        <v>2631</v>
      </c>
      <c r="B2637" s="475">
        <v>0</v>
      </c>
      <c r="C2637" s="475">
        <v>0</v>
      </c>
      <c r="D2637" s="475">
        <v>0</v>
      </c>
      <c r="E2637" s="475">
        <v>0</v>
      </c>
    </row>
    <row r="2638" spans="1:5" x14ac:dyDescent="0.25">
      <c r="A2638" s="432">
        <v>2632</v>
      </c>
      <c r="B2638" s="475">
        <v>0</v>
      </c>
      <c r="C2638" s="475">
        <v>0</v>
      </c>
      <c r="D2638" s="475">
        <v>0</v>
      </c>
      <c r="E2638" s="475">
        <v>0</v>
      </c>
    </row>
    <row r="2639" spans="1:5" x14ac:dyDescent="0.25">
      <c r="A2639" s="432">
        <v>2633</v>
      </c>
      <c r="B2639" s="475">
        <v>0</v>
      </c>
      <c r="C2639" s="475">
        <v>0</v>
      </c>
      <c r="D2639" s="475">
        <v>0</v>
      </c>
      <c r="E2639" s="475">
        <v>0</v>
      </c>
    </row>
    <row r="2640" spans="1:5" x14ac:dyDescent="0.25">
      <c r="A2640" s="432">
        <v>2634</v>
      </c>
      <c r="B2640" s="475">
        <v>0</v>
      </c>
      <c r="C2640" s="475">
        <v>0</v>
      </c>
      <c r="D2640" s="475">
        <v>0</v>
      </c>
      <c r="E2640" s="475">
        <v>0</v>
      </c>
    </row>
    <row r="2641" spans="1:5" x14ac:dyDescent="0.25">
      <c r="A2641" s="432">
        <v>2635</v>
      </c>
      <c r="B2641" s="475">
        <v>0</v>
      </c>
      <c r="C2641" s="475">
        <v>0</v>
      </c>
      <c r="D2641" s="475">
        <v>0</v>
      </c>
      <c r="E2641" s="475">
        <v>0</v>
      </c>
    </row>
    <row r="2642" spans="1:5" x14ac:dyDescent="0.25">
      <c r="A2642" s="432">
        <v>2636</v>
      </c>
      <c r="B2642" s="475">
        <v>0</v>
      </c>
      <c r="C2642" s="475">
        <v>0</v>
      </c>
      <c r="D2642" s="475">
        <v>0</v>
      </c>
      <c r="E2642" s="475">
        <v>0</v>
      </c>
    </row>
    <row r="2643" spans="1:5" x14ac:dyDescent="0.25">
      <c r="A2643" s="432">
        <v>2637</v>
      </c>
      <c r="B2643" s="475">
        <v>0</v>
      </c>
      <c r="C2643" s="475">
        <v>0</v>
      </c>
      <c r="D2643" s="475">
        <v>0</v>
      </c>
      <c r="E2643" s="475">
        <v>0</v>
      </c>
    </row>
    <row r="2644" spans="1:5" x14ac:dyDescent="0.25">
      <c r="A2644" s="432">
        <v>2638</v>
      </c>
      <c r="B2644" s="475">
        <v>0</v>
      </c>
      <c r="C2644" s="475">
        <v>0</v>
      </c>
      <c r="D2644" s="475">
        <v>0</v>
      </c>
      <c r="E2644" s="475">
        <v>0</v>
      </c>
    </row>
    <row r="2645" spans="1:5" x14ac:dyDescent="0.25">
      <c r="A2645" s="432">
        <v>2639</v>
      </c>
      <c r="B2645" s="475">
        <v>0</v>
      </c>
      <c r="C2645" s="475">
        <v>0</v>
      </c>
      <c r="D2645" s="475">
        <v>0</v>
      </c>
      <c r="E2645" s="475">
        <v>0</v>
      </c>
    </row>
    <row r="2646" spans="1:5" x14ac:dyDescent="0.25">
      <c r="A2646" s="432">
        <v>2640</v>
      </c>
      <c r="B2646" s="475">
        <v>0</v>
      </c>
      <c r="C2646" s="475">
        <v>0</v>
      </c>
      <c r="D2646" s="475">
        <v>0</v>
      </c>
      <c r="E2646" s="475">
        <v>0</v>
      </c>
    </row>
    <row r="2647" spans="1:5" x14ac:dyDescent="0.25">
      <c r="A2647" s="432">
        <v>2641</v>
      </c>
      <c r="B2647" s="475">
        <v>0</v>
      </c>
      <c r="C2647" s="475">
        <v>0</v>
      </c>
      <c r="D2647" s="475">
        <v>0</v>
      </c>
      <c r="E2647" s="475">
        <v>0</v>
      </c>
    </row>
    <row r="2648" spans="1:5" x14ac:dyDescent="0.25">
      <c r="A2648" s="432">
        <v>2642</v>
      </c>
      <c r="B2648" s="475">
        <v>0</v>
      </c>
      <c r="C2648" s="475">
        <v>0</v>
      </c>
      <c r="D2648" s="475">
        <v>0</v>
      </c>
      <c r="E2648" s="475">
        <v>0</v>
      </c>
    </row>
    <row r="2649" spans="1:5" x14ac:dyDescent="0.25">
      <c r="A2649" s="432">
        <v>2643</v>
      </c>
      <c r="B2649" s="475">
        <v>0</v>
      </c>
      <c r="C2649" s="475">
        <v>0</v>
      </c>
      <c r="D2649" s="475">
        <v>0</v>
      </c>
      <c r="E2649" s="475">
        <v>0</v>
      </c>
    </row>
    <row r="2650" spans="1:5" x14ac:dyDescent="0.25">
      <c r="A2650" s="432">
        <v>2644</v>
      </c>
      <c r="B2650" s="475">
        <v>0</v>
      </c>
      <c r="C2650" s="475">
        <v>0</v>
      </c>
      <c r="D2650" s="475">
        <v>0</v>
      </c>
      <c r="E2650" s="475">
        <v>0</v>
      </c>
    </row>
    <row r="2651" spans="1:5" x14ac:dyDescent="0.25">
      <c r="A2651" s="432">
        <v>2645</v>
      </c>
      <c r="B2651" s="475">
        <v>0</v>
      </c>
      <c r="C2651" s="475">
        <v>0</v>
      </c>
      <c r="D2651" s="475">
        <v>0</v>
      </c>
      <c r="E2651" s="475">
        <v>0</v>
      </c>
    </row>
    <row r="2652" spans="1:5" x14ac:dyDescent="0.25">
      <c r="A2652" s="432">
        <v>2646</v>
      </c>
      <c r="B2652" s="475">
        <v>0</v>
      </c>
      <c r="C2652" s="475">
        <v>0</v>
      </c>
      <c r="D2652" s="475">
        <v>0</v>
      </c>
      <c r="E2652" s="475">
        <v>0</v>
      </c>
    </row>
    <row r="2653" spans="1:5" x14ac:dyDescent="0.25">
      <c r="A2653" s="432">
        <v>2647</v>
      </c>
      <c r="B2653" s="475">
        <v>0</v>
      </c>
      <c r="C2653" s="475">
        <v>0</v>
      </c>
      <c r="D2653" s="475">
        <v>0</v>
      </c>
      <c r="E2653" s="475">
        <v>0</v>
      </c>
    </row>
    <row r="2654" spans="1:5" x14ac:dyDescent="0.25">
      <c r="A2654" s="432">
        <v>2648</v>
      </c>
      <c r="B2654" s="475">
        <v>0</v>
      </c>
      <c r="C2654" s="475">
        <v>0</v>
      </c>
      <c r="D2654" s="475">
        <v>0</v>
      </c>
      <c r="E2654" s="475">
        <v>0</v>
      </c>
    </row>
    <row r="2655" spans="1:5" x14ac:dyDescent="0.25">
      <c r="A2655" s="432">
        <v>2649</v>
      </c>
      <c r="B2655" s="475">
        <v>0</v>
      </c>
      <c r="C2655" s="475">
        <v>0</v>
      </c>
      <c r="D2655" s="475">
        <v>0</v>
      </c>
      <c r="E2655" s="475">
        <v>0</v>
      </c>
    </row>
    <row r="2656" spans="1:5" x14ac:dyDescent="0.25">
      <c r="A2656" s="432">
        <v>2650</v>
      </c>
      <c r="B2656" s="475">
        <v>0</v>
      </c>
      <c r="C2656" s="475">
        <v>0</v>
      </c>
      <c r="D2656" s="475">
        <v>0</v>
      </c>
      <c r="E2656" s="475">
        <v>0</v>
      </c>
    </row>
    <row r="2657" spans="1:5" x14ac:dyDescent="0.25">
      <c r="A2657" s="432">
        <v>2651</v>
      </c>
      <c r="B2657" s="475">
        <v>0</v>
      </c>
      <c r="C2657" s="475">
        <v>0</v>
      </c>
      <c r="D2657" s="475">
        <v>0</v>
      </c>
      <c r="E2657" s="475">
        <v>0</v>
      </c>
    </row>
    <row r="2658" spans="1:5" x14ac:dyDescent="0.25">
      <c r="A2658" s="432">
        <v>2652</v>
      </c>
      <c r="B2658" s="475">
        <v>0</v>
      </c>
      <c r="C2658" s="475">
        <v>0</v>
      </c>
      <c r="D2658" s="475">
        <v>0</v>
      </c>
      <c r="E2658" s="475">
        <v>0</v>
      </c>
    </row>
    <row r="2659" spans="1:5" x14ac:dyDescent="0.25">
      <c r="A2659" s="432">
        <v>2653</v>
      </c>
      <c r="B2659" s="475">
        <v>0</v>
      </c>
      <c r="C2659" s="475">
        <v>0</v>
      </c>
      <c r="D2659" s="475">
        <v>0</v>
      </c>
      <c r="E2659" s="475">
        <v>0</v>
      </c>
    </row>
    <row r="2660" spans="1:5" x14ac:dyDescent="0.25">
      <c r="A2660" s="432">
        <v>2654</v>
      </c>
      <c r="B2660" s="475">
        <v>0</v>
      </c>
      <c r="C2660" s="475">
        <v>0</v>
      </c>
      <c r="D2660" s="475">
        <v>0</v>
      </c>
      <c r="E2660" s="475">
        <v>0</v>
      </c>
    </row>
    <row r="2661" spans="1:5" x14ac:dyDescent="0.25">
      <c r="A2661" s="432">
        <v>2655</v>
      </c>
      <c r="B2661" s="475">
        <v>0</v>
      </c>
      <c r="C2661" s="475">
        <v>0</v>
      </c>
      <c r="D2661" s="475">
        <v>0</v>
      </c>
      <c r="E2661" s="475">
        <v>0</v>
      </c>
    </row>
    <row r="2662" spans="1:5" x14ac:dyDescent="0.25">
      <c r="A2662" s="432">
        <v>2656</v>
      </c>
      <c r="B2662" s="475">
        <v>0</v>
      </c>
      <c r="C2662" s="475">
        <v>0</v>
      </c>
      <c r="D2662" s="475">
        <v>0</v>
      </c>
      <c r="E2662" s="475">
        <v>0</v>
      </c>
    </row>
    <row r="2663" spans="1:5" x14ac:dyDescent="0.25">
      <c r="A2663" s="432">
        <v>2657</v>
      </c>
      <c r="B2663" s="475">
        <v>0</v>
      </c>
      <c r="C2663" s="475">
        <v>0</v>
      </c>
      <c r="D2663" s="475">
        <v>0</v>
      </c>
      <c r="E2663" s="475">
        <v>0</v>
      </c>
    </row>
    <row r="2664" spans="1:5" x14ac:dyDescent="0.25">
      <c r="A2664" s="432">
        <v>2658</v>
      </c>
      <c r="B2664" s="475">
        <v>0</v>
      </c>
      <c r="C2664" s="475">
        <v>0</v>
      </c>
      <c r="D2664" s="475">
        <v>0</v>
      </c>
      <c r="E2664" s="475">
        <v>0</v>
      </c>
    </row>
    <row r="2665" spans="1:5" x14ac:dyDescent="0.25">
      <c r="A2665" s="432">
        <v>2659</v>
      </c>
      <c r="B2665" s="475">
        <v>0</v>
      </c>
      <c r="C2665" s="475">
        <v>0</v>
      </c>
      <c r="D2665" s="475">
        <v>0</v>
      </c>
      <c r="E2665" s="475">
        <v>0</v>
      </c>
    </row>
    <row r="2666" spans="1:5" x14ac:dyDescent="0.25">
      <c r="A2666" s="432">
        <v>2660</v>
      </c>
      <c r="B2666" s="475">
        <v>0</v>
      </c>
      <c r="C2666" s="475">
        <v>0</v>
      </c>
      <c r="D2666" s="475">
        <v>0</v>
      </c>
      <c r="E2666" s="475">
        <v>0</v>
      </c>
    </row>
    <row r="2667" spans="1:5" x14ac:dyDescent="0.25">
      <c r="A2667" s="432">
        <v>2661</v>
      </c>
      <c r="B2667" s="475">
        <v>0</v>
      </c>
      <c r="C2667" s="475">
        <v>0</v>
      </c>
      <c r="D2667" s="475">
        <v>0</v>
      </c>
      <c r="E2667" s="475">
        <v>0</v>
      </c>
    </row>
    <row r="2668" spans="1:5" x14ac:dyDescent="0.25">
      <c r="A2668" s="432">
        <v>2662</v>
      </c>
      <c r="B2668" s="475">
        <v>0</v>
      </c>
      <c r="C2668" s="475">
        <v>0</v>
      </c>
      <c r="D2668" s="475">
        <v>0</v>
      </c>
      <c r="E2668" s="475">
        <v>0</v>
      </c>
    </row>
    <row r="2669" spans="1:5" x14ac:dyDescent="0.25">
      <c r="A2669" s="432">
        <v>2663</v>
      </c>
      <c r="B2669" s="475">
        <v>0</v>
      </c>
      <c r="C2669" s="475">
        <v>0</v>
      </c>
      <c r="D2669" s="475">
        <v>0</v>
      </c>
      <c r="E2669" s="475">
        <v>0</v>
      </c>
    </row>
    <row r="2670" spans="1:5" x14ac:dyDescent="0.25">
      <c r="A2670" s="432">
        <v>2664</v>
      </c>
      <c r="B2670" s="475">
        <v>0</v>
      </c>
      <c r="C2670" s="475">
        <v>0</v>
      </c>
      <c r="D2670" s="475">
        <v>0</v>
      </c>
      <c r="E2670" s="475">
        <v>0</v>
      </c>
    </row>
    <row r="2671" spans="1:5" x14ac:dyDescent="0.25">
      <c r="A2671" s="432">
        <v>2665</v>
      </c>
      <c r="B2671" s="475">
        <v>0</v>
      </c>
      <c r="C2671" s="475">
        <v>0</v>
      </c>
      <c r="D2671" s="475">
        <v>0</v>
      </c>
      <c r="E2671" s="475">
        <v>0</v>
      </c>
    </row>
    <row r="2672" spans="1:5" x14ac:dyDescent="0.25">
      <c r="A2672" s="432">
        <v>2666</v>
      </c>
      <c r="B2672" s="475">
        <v>0</v>
      </c>
      <c r="C2672" s="475">
        <v>0</v>
      </c>
      <c r="D2672" s="475">
        <v>0</v>
      </c>
      <c r="E2672" s="475">
        <v>0</v>
      </c>
    </row>
    <row r="2673" spans="1:5" x14ac:dyDescent="0.25">
      <c r="A2673" s="432">
        <v>2667</v>
      </c>
      <c r="B2673" s="475">
        <v>0</v>
      </c>
      <c r="C2673" s="475">
        <v>0</v>
      </c>
      <c r="D2673" s="475">
        <v>0</v>
      </c>
      <c r="E2673" s="475">
        <v>0</v>
      </c>
    </row>
    <row r="2674" spans="1:5" x14ac:dyDescent="0.25">
      <c r="A2674" s="432">
        <v>2668</v>
      </c>
      <c r="B2674" s="475">
        <v>0</v>
      </c>
      <c r="C2674" s="475">
        <v>0</v>
      </c>
      <c r="D2674" s="475">
        <v>0</v>
      </c>
      <c r="E2674" s="475">
        <v>0</v>
      </c>
    </row>
    <row r="2675" spans="1:5" x14ac:dyDescent="0.25">
      <c r="A2675" s="432">
        <v>2669</v>
      </c>
      <c r="B2675" s="475">
        <v>0</v>
      </c>
      <c r="C2675" s="475">
        <v>0</v>
      </c>
      <c r="D2675" s="475">
        <v>0</v>
      </c>
      <c r="E2675" s="475">
        <v>0</v>
      </c>
    </row>
    <row r="2676" spans="1:5" x14ac:dyDescent="0.25">
      <c r="A2676" s="432">
        <v>2670</v>
      </c>
      <c r="B2676" s="475">
        <v>0</v>
      </c>
      <c r="C2676" s="475">
        <v>0</v>
      </c>
      <c r="D2676" s="475">
        <v>0</v>
      </c>
      <c r="E2676" s="475">
        <v>0</v>
      </c>
    </row>
    <row r="2677" spans="1:5" x14ac:dyDescent="0.25">
      <c r="A2677" s="432">
        <v>2671</v>
      </c>
      <c r="B2677" s="475">
        <v>0</v>
      </c>
      <c r="C2677" s="475">
        <v>0</v>
      </c>
      <c r="D2677" s="475">
        <v>0</v>
      </c>
      <c r="E2677" s="475">
        <v>0</v>
      </c>
    </row>
    <row r="2678" spans="1:5" x14ac:dyDescent="0.25">
      <c r="A2678" s="432">
        <v>2672</v>
      </c>
      <c r="B2678" s="475">
        <v>0</v>
      </c>
      <c r="C2678" s="475">
        <v>0</v>
      </c>
      <c r="D2678" s="475">
        <v>0</v>
      </c>
      <c r="E2678" s="475">
        <v>0</v>
      </c>
    </row>
    <row r="2679" spans="1:5" x14ac:dyDescent="0.25">
      <c r="A2679" s="432">
        <v>2673</v>
      </c>
      <c r="B2679" s="475">
        <v>0</v>
      </c>
      <c r="C2679" s="475">
        <v>0</v>
      </c>
      <c r="D2679" s="475">
        <v>0</v>
      </c>
      <c r="E2679" s="475">
        <v>0</v>
      </c>
    </row>
    <row r="2680" spans="1:5" x14ac:dyDescent="0.25">
      <c r="A2680" s="432">
        <v>2674</v>
      </c>
      <c r="B2680" s="475">
        <v>0</v>
      </c>
      <c r="C2680" s="475">
        <v>0</v>
      </c>
      <c r="D2680" s="475">
        <v>0</v>
      </c>
      <c r="E2680" s="475">
        <v>0</v>
      </c>
    </row>
    <row r="2681" spans="1:5" x14ac:dyDescent="0.25">
      <c r="A2681" s="432">
        <v>2675</v>
      </c>
      <c r="B2681" s="475">
        <v>0</v>
      </c>
      <c r="C2681" s="475">
        <v>0</v>
      </c>
      <c r="D2681" s="475">
        <v>0</v>
      </c>
      <c r="E2681" s="475">
        <v>0</v>
      </c>
    </row>
    <row r="2682" spans="1:5" x14ac:dyDescent="0.25">
      <c r="A2682" s="432">
        <v>2676</v>
      </c>
      <c r="B2682" s="475">
        <v>0</v>
      </c>
      <c r="C2682" s="475">
        <v>0</v>
      </c>
      <c r="D2682" s="475">
        <v>0</v>
      </c>
      <c r="E2682" s="475">
        <v>0</v>
      </c>
    </row>
    <row r="2683" spans="1:5" x14ac:dyDescent="0.25">
      <c r="A2683" s="432">
        <v>2677</v>
      </c>
      <c r="B2683" s="475">
        <v>0</v>
      </c>
      <c r="C2683" s="475">
        <v>0</v>
      </c>
      <c r="D2683" s="475">
        <v>0</v>
      </c>
      <c r="E2683" s="475">
        <v>0</v>
      </c>
    </row>
    <row r="2684" spans="1:5" x14ac:dyDescent="0.25">
      <c r="A2684" s="432">
        <v>2678</v>
      </c>
      <c r="B2684" s="475">
        <v>0</v>
      </c>
      <c r="C2684" s="475">
        <v>0</v>
      </c>
      <c r="D2684" s="475">
        <v>0</v>
      </c>
      <c r="E2684" s="475">
        <v>0</v>
      </c>
    </row>
    <row r="2685" spans="1:5" x14ac:dyDescent="0.25">
      <c r="A2685" s="432">
        <v>2679</v>
      </c>
      <c r="B2685" s="475">
        <v>0</v>
      </c>
      <c r="C2685" s="475">
        <v>0</v>
      </c>
      <c r="D2685" s="475">
        <v>0</v>
      </c>
      <c r="E2685" s="475">
        <v>0</v>
      </c>
    </row>
    <row r="2686" spans="1:5" x14ac:dyDescent="0.25">
      <c r="A2686" s="432">
        <v>2680</v>
      </c>
      <c r="B2686" s="475">
        <v>0</v>
      </c>
      <c r="C2686" s="475">
        <v>0</v>
      </c>
      <c r="D2686" s="475">
        <v>0</v>
      </c>
      <c r="E2686" s="475">
        <v>0</v>
      </c>
    </row>
    <row r="2687" spans="1:5" x14ac:dyDescent="0.25">
      <c r="A2687" s="432">
        <v>2681</v>
      </c>
      <c r="B2687" s="475">
        <v>0</v>
      </c>
      <c r="C2687" s="475">
        <v>0</v>
      </c>
      <c r="D2687" s="475">
        <v>0</v>
      </c>
      <c r="E2687" s="475">
        <v>0</v>
      </c>
    </row>
    <row r="2688" spans="1:5" x14ac:dyDescent="0.25">
      <c r="A2688" s="432">
        <v>2682</v>
      </c>
      <c r="B2688" s="475">
        <v>0</v>
      </c>
      <c r="C2688" s="475">
        <v>0</v>
      </c>
      <c r="D2688" s="475">
        <v>0</v>
      </c>
      <c r="E2688" s="475">
        <v>0</v>
      </c>
    </row>
    <row r="2689" spans="1:5" x14ac:dyDescent="0.25">
      <c r="A2689" s="432">
        <v>2683</v>
      </c>
      <c r="B2689" s="475">
        <v>0</v>
      </c>
      <c r="C2689" s="475">
        <v>0</v>
      </c>
      <c r="D2689" s="475">
        <v>0</v>
      </c>
      <c r="E2689" s="475">
        <v>0</v>
      </c>
    </row>
    <row r="2690" spans="1:5" x14ac:dyDescent="0.25">
      <c r="A2690" s="432">
        <v>2684</v>
      </c>
      <c r="B2690" s="475">
        <v>0</v>
      </c>
      <c r="C2690" s="475">
        <v>0</v>
      </c>
      <c r="D2690" s="475">
        <v>0</v>
      </c>
      <c r="E2690" s="475">
        <v>0</v>
      </c>
    </row>
    <row r="2691" spans="1:5" x14ac:dyDescent="0.25">
      <c r="A2691" s="432">
        <v>2685</v>
      </c>
      <c r="B2691" s="475">
        <v>0</v>
      </c>
      <c r="C2691" s="475">
        <v>0</v>
      </c>
      <c r="D2691" s="475">
        <v>0</v>
      </c>
      <c r="E2691" s="475">
        <v>0</v>
      </c>
    </row>
    <row r="2692" spans="1:5" x14ac:dyDescent="0.25">
      <c r="A2692" s="432">
        <v>2686</v>
      </c>
      <c r="B2692" s="475">
        <v>0</v>
      </c>
      <c r="C2692" s="475">
        <v>0</v>
      </c>
      <c r="D2692" s="475">
        <v>0</v>
      </c>
      <c r="E2692" s="475">
        <v>0</v>
      </c>
    </row>
    <row r="2693" spans="1:5" x14ac:dyDescent="0.25">
      <c r="A2693" s="432">
        <v>2687</v>
      </c>
      <c r="B2693" s="475">
        <v>0</v>
      </c>
      <c r="C2693" s="475">
        <v>0</v>
      </c>
      <c r="D2693" s="475">
        <v>0</v>
      </c>
      <c r="E2693" s="475">
        <v>0</v>
      </c>
    </row>
    <row r="2694" spans="1:5" x14ac:dyDescent="0.25">
      <c r="A2694" s="432">
        <v>2688</v>
      </c>
      <c r="B2694" s="475">
        <v>0</v>
      </c>
      <c r="C2694" s="475">
        <v>0</v>
      </c>
      <c r="D2694" s="475">
        <v>0</v>
      </c>
      <c r="E2694" s="475">
        <v>0</v>
      </c>
    </row>
    <row r="2695" spans="1:5" x14ac:dyDescent="0.25">
      <c r="A2695" s="432">
        <v>2689</v>
      </c>
      <c r="B2695" s="475">
        <v>0</v>
      </c>
      <c r="C2695" s="475">
        <v>0</v>
      </c>
      <c r="D2695" s="475">
        <v>0</v>
      </c>
      <c r="E2695" s="475">
        <v>0</v>
      </c>
    </row>
    <row r="2696" spans="1:5" x14ac:dyDescent="0.25">
      <c r="A2696" s="432">
        <v>2690</v>
      </c>
      <c r="B2696" s="475">
        <v>0</v>
      </c>
      <c r="C2696" s="475">
        <v>0</v>
      </c>
      <c r="D2696" s="475">
        <v>0</v>
      </c>
      <c r="E2696" s="475">
        <v>0</v>
      </c>
    </row>
    <row r="2697" spans="1:5" x14ac:dyDescent="0.25">
      <c r="A2697" s="432">
        <v>2691</v>
      </c>
      <c r="B2697" s="475">
        <v>0</v>
      </c>
      <c r="C2697" s="475">
        <v>0</v>
      </c>
      <c r="D2697" s="475">
        <v>0</v>
      </c>
      <c r="E2697" s="475">
        <v>0</v>
      </c>
    </row>
    <row r="2698" spans="1:5" x14ac:dyDescent="0.25">
      <c r="A2698" s="432">
        <v>2692</v>
      </c>
      <c r="B2698" s="475">
        <v>0</v>
      </c>
      <c r="C2698" s="475">
        <v>0</v>
      </c>
      <c r="D2698" s="475">
        <v>0</v>
      </c>
      <c r="E2698" s="475">
        <v>0</v>
      </c>
    </row>
    <row r="2699" spans="1:5" x14ac:dyDescent="0.25">
      <c r="A2699" s="432">
        <v>2693</v>
      </c>
      <c r="B2699" s="475">
        <v>0</v>
      </c>
      <c r="C2699" s="475">
        <v>0</v>
      </c>
      <c r="D2699" s="475">
        <v>0</v>
      </c>
      <c r="E2699" s="475">
        <v>0</v>
      </c>
    </row>
    <row r="2700" spans="1:5" x14ac:dyDescent="0.25">
      <c r="A2700" s="432">
        <v>2694</v>
      </c>
      <c r="B2700" s="475">
        <v>0</v>
      </c>
      <c r="C2700" s="475">
        <v>0</v>
      </c>
      <c r="D2700" s="475">
        <v>0</v>
      </c>
      <c r="E2700" s="475">
        <v>0</v>
      </c>
    </row>
    <row r="2701" spans="1:5" x14ac:dyDescent="0.25">
      <c r="A2701" s="432">
        <v>2695</v>
      </c>
      <c r="B2701" s="475">
        <v>0</v>
      </c>
      <c r="C2701" s="475">
        <v>0</v>
      </c>
      <c r="D2701" s="475">
        <v>0</v>
      </c>
      <c r="E2701" s="475">
        <v>0</v>
      </c>
    </row>
    <row r="2702" spans="1:5" x14ac:dyDescent="0.25">
      <c r="A2702" s="432">
        <v>2696</v>
      </c>
      <c r="B2702" s="475">
        <v>0</v>
      </c>
      <c r="C2702" s="475">
        <v>0</v>
      </c>
      <c r="D2702" s="475">
        <v>0</v>
      </c>
      <c r="E2702" s="475">
        <v>0</v>
      </c>
    </row>
    <row r="2703" spans="1:5" x14ac:dyDescent="0.25">
      <c r="A2703" s="432">
        <v>2697</v>
      </c>
      <c r="B2703" s="475">
        <v>0</v>
      </c>
      <c r="C2703" s="475">
        <v>0</v>
      </c>
      <c r="D2703" s="475">
        <v>0</v>
      </c>
      <c r="E2703" s="475">
        <v>0</v>
      </c>
    </row>
    <row r="2704" spans="1:5" x14ac:dyDescent="0.25">
      <c r="A2704" s="432">
        <v>2698</v>
      </c>
      <c r="B2704" s="475">
        <v>0</v>
      </c>
      <c r="C2704" s="475">
        <v>0</v>
      </c>
      <c r="D2704" s="475">
        <v>0</v>
      </c>
      <c r="E2704" s="475">
        <v>0</v>
      </c>
    </row>
    <row r="2705" spans="1:5" x14ac:dyDescent="0.25">
      <c r="A2705" s="432">
        <v>2699</v>
      </c>
      <c r="B2705" s="475">
        <v>0</v>
      </c>
      <c r="C2705" s="475">
        <v>0</v>
      </c>
      <c r="D2705" s="475">
        <v>0</v>
      </c>
      <c r="E2705" s="475">
        <v>0</v>
      </c>
    </row>
    <row r="2706" spans="1:5" x14ac:dyDescent="0.25">
      <c r="A2706" s="432">
        <v>2700</v>
      </c>
      <c r="B2706" s="475">
        <v>0</v>
      </c>
      <c r="C2706" s="475">
        <v>0</v>
      </c>
      <c r="D2706" s="475">
        <v>0</v>
      </c>
      <c r="E2706" s="475">
        <v>0</v>
      </c>
    </row>
    <row r="2707" spans="1:5" x14ac:dyDescent="0.25">
      <c r="A2707" s="432">
        <v>2701</v>
      </c>
      <c r="B2707" s="475">
        <v>0</v>
      </c>
      <c r="C2707" s="475">
        <v>0</v>
      </c>
      <c r="D2707" s="475">
        <v>0</v>
      </c>
      <c r="E2707" s="475">
        <v>0</v>
      </c>
    </row>
    <row r="2708" spans="1:5" x14ac:dyDescent="0.25">
      <c r="A2708" s="432">
        <v>2702</v>
      </c>
      <c r="B2708" s="475">
        <v>0</v>
      </c>
      <c r="C2708" s="475">
        <v>0</v>
      </c>
      <c r="D2708" s="475">
        <v>0</v>
      </c>
      <c r="E2708" s="475">
        <v>0</v>
      </c>
    </row>
    <row r="2709" spans="1:5" x14ac:dyDescent="0.25">
      <c r="A2709" s="432">
        <v>2703</v>
      </c>
      <c r="B2709" s="475">
        <v>0</v>
      </c>
      <c r="C2709" s="475">
        <v>0</v>
      </c>
      <c r="D2709" s="475">
        <v>0</v>
      </c>
      <c r="E2709" s="475">
        <v>0</v>
      </c>
    </row>
    <row r="2710" spans="1:5" x14ac:dyDescent="0.25">
      <c r="A2710" s="432">
        <v>2704</v>
      </c>
      <c r="B2710" s="475">
        <v>0</v>
      </c>
      <c r="C2710" s="475">
        <v>0</v>
      </c>
      <c r="D2710" s="475">
        <v>0</v>
      </c>
      <c r="E2710" s="475">
        <v>0</v>
      </c>
    </row>
    <row r="2711" spans="1:5" x14ac:dyDescent="0.25">
      <c r="A2711" s="432">
        <v>2705</v>
      </c>
      <c r="B2711" s="475">
        <v>0</v>
      </c>
      <c r="C2711" s="475">
        <v>0</v>
      </c>
      <c r="D2711" s="475">
        <v>0</v>
      </c>
      <c r="E2711" s="475">
        <v>0</v>
      </c>
    </row>
    <row r="2712" spans="1:5" x14ac:dyDescent="0.25">
      <c r="A2712" s="432">
        <v>2706</v>
      </c>
      <c r="B2712" s="475">
        <v>0</v>
      </c>
      <c r="C2712" s="475">
        <v>0</v>
      </c>
      <c r="D2712" s="475">
        <v>0</v>
      </c>
      <c r="E2712" s="475">
        <v>0</v>
      </c>
    </row>
    <row r="2713" spans="1:5" x14ac:dyDescent="0.25">
      <c r="A2713" s="432">
        <v>2707</v>
      </c>
      <c r="B2713" s="475">
        <v>0</v>
      </c>
      <c r="C2713" s="475">
        <v>0</v>
      </c>
      <c r="D2713" s="475">
        <v>0</v>
      </c>
      <c r="E2713" s="475">
        <v>0</v>
      </c>
    </row>
    <row r="2714" spans="1:5" x14ac:dyDescent="0.25">
      <c r="A2714" s="432">
        <v>2708</v>
      </c>
      <c r="B2714" s="475">
        <v>0</v>
      </c>
      <c r="C2714" s="475">
        <v>0</v>
      </c>
      <c r="D2714" s="475">
        <v>0</v>
      </c>
      <c r="E2714" s="475">
        <v>0</v>
      </c>
    </row>
    <row r="2715" spans="1:5" x14ac:dyDescent="0.25">
      <c r="A2715" s="432">
        <v>2709</v>
      </c>
      <c r="B2715" s="475">
        <v>0</v>
      </c>
      <c r="C2715" s="475">
        <v>0</v>
      </c>
      <c r="D2715" s="475">
        <v>0</v>
      </c>
      <c r="E2715" s="475">
        <v>0</v>
      </c>
    </row>
    <row r="2716" spans="1:5" x14ac:dyDescent="0.25">
      <c r="A2716" s="432">
        <v>2710</v>
      </c>
      <c r="B2716" s="475">
        <v>0</v>
      </c>
      <c r="C2716" s="475">
        <v>0</v>
      </c>
      <c r="D2716" s="475">
        <v>0</v>
      </c>
      <c r="E2716" s="475">
        <v>0</v>
      </c>
    </row>
    <row r="2717" spans="1:5" x14ac:dyDescent="0.25">
      <c r="A2717" s="432">
        <v>2711</v>
      </c>
      <c r="B2717" s="475">
        <v>0</v>
      </c>
      <c r="C2717" s="475">
        <v>0</v>
      </c>
      <c r="D2717" s="475">
        <v>0</v>
      </c>
      <c r="E2717" s="475">
        <v>0</v>
      </c>
    </row>
    <row r="2718" spans="1:5" x14ac:dyDescent="0.25">
      <c r="A2718" s="432">
        <v>2712</v>
      </c>
      <c r="B2718" s="475">
        <v>0</v>
      </c>
      <c r="C2718" s="475">
        <v>0</v>
      </c>
      <c r="D2718" s="475">
        <v>0</v>
      </c>
      <c r="E2718" s="475">
        <v>0</v>
      </c>
    </row>
    <row r="2719" spans="1:5" x14ac:dyDescent="0.25">
      <c r="A2719" s="432">
        <v>2713</v>
      </c>
      <c r="B2719" s="475">
        <v>0</v>
      </c>
      <c r="C2719" s="475">
        <v>0</v>
      </c>
      <c r="D2719" s="475">
        <v>0</v>
      </c>
      <c r="E2719" s="475">
        <v>0</v>
      </c>
    </row>
    <row r="2720" spans="1:5" x14ac:dyDescent="0.25">
      <c r="A2720" s="432">
        <v>2714</v>
      </c>
      <c r="B2720" s="475">
        <v>0</v>
      </c>
      <c r="C2720" s="475">
        <v>0</v>
      </c>
      <c r="D2720" s="475">
        <v>0</v>
      </c>
      <c r="E2720" s="475">
        <v>0</v>
      </c>
    </row>
    <row r="2721" spans="1:5" x14ac:dyDescent="0.25">
      <c r="A2721" s="432">
        <v>2715</v>
      </c>
      <c r="B2721" s="475">
        <v>0</v>
      </c>
      <c r="C2721" s="475">
        <v>0</v>
      </c>
      <c r="D2721" s="475">
        <v>0</v>
      </c>
      <c r="E2721" s="475">
        <v>0</v>
      </c>
    </row>
    <row r="2722" spans="1:5" x14ac:dyDescent="0.25">
      <c r="A2722" s="432">
        <v>2716</v>
      </c>
      <c r="B2722" s="475">
        <v>0</v>
      </c>
      <c r="C2722" s="475">
        <v>0</v>
      </c>
      <c r="D2722" s="475">
        <v>0</v>
      </c>
      <c r="E2722" s="475">
        <v>0</v>
      </c>
    </row>
    <row r="2723" spans="1:5" x14ac:dyDescent="0.25">
      <c r="A2723" s="432">
        <v>2717</v>
      </c>
      <c r="B2723" s="475">
        <v>0</v>
      </c>
      <c r="C2723" s="475">
        <v>0</v>
      </c>
      <c r="D2723" s="475">
        <v>0</v>
      </c>
      <c r="E2723" s="475">
        <v>0</v>
      </c>
    </row>
    <row r="2724" spans="1:5" x14ac:dyDescent="0.25">
      <c r="A2724" s="432">
        <v>2718</v>
      </c>
      <c r="B2724" s="475">
        <v>0</v>
      </c>
      <c r="C2724" s="475">
        <v>0</v>
      </c>
      <c r="D2724" s="475">
        <v>0</v>
      </c>
      <c r="E2724" s="475">
        <v>0</v>
      </c>
    </row>
    <row r="2725" spans="1:5" x14ac:dyDescent="0.25">
      <c r="A2725" s="432">
        <v>2719</v>
      </c>
      <c r="B2725" s="475">
        <v>0</v>
      </c>
      <c r="C2725" s="475">
        <v>0</v>
      </c>
      <c r="D2725" s="475">
        <v>0</v>
      </c>
      <c r="E2725" s="475">
        <v>0</v>
      </c>
    </row>
    <row r="2726" spans="1:5" x14ac:dyDescent="0.25">
      <c r="A2726" s="432">
        <v>2720</v>
      </c>
      <c r="B2726" s="475">
        <v>0</v>
      </c>
      <c r="C2726" s="475">
        <v>0</v>
      </c>
      <c r="D2726" s="475">
        <v>0</v>
      </c>
      <c r="E2726" s="475">
        <v>0</v>
      </c>
    </row>
    <row r="2727" spans="1:5" x14ac:dyDescent="0.25">
      <c r="A2727" s="432">
        <v>2721</v>
      </c>
      <c r="B2727" s="475">
        <v>0</v>
      </c>
      <c r="C2727" s="475">
        <v>0</v>
      </c>
      <c r="D2727" s="475">
        <v>0</v>
      </c>
      <c r="E2727" s="475">
        <v>0</v>
      </c>
    </row>
    <row r="2728" spans="1:5" x14ac:dyDescent="0.25">
      <c r="A2728" s="432">
        <v>2722</v>
      </c>
      <c r="B2728" s="475">
        <v>0</v>
      </c>
      <c r="C2728" s="475">
        <v>0</v>
      </c>
      <c r="D2728" s="475">
        <v>0</v>
      </c>
      <c r="E2728" s="475">
        <v>0</v>
      </c>
    </row>
    <row r="2729" spans="1:5" x14ac:dyDescent="0.25">
      <c r="A2729" s="432">
        <v>2723</v>
      </c>
      <c r="B2729" s="475">
        <v>0</v>
      </c>
      <c r="C2729" s="475">
        <v>0</v>
      </c>
      <c r="D2729" s="475">
        <v>0</v>
      </c>
      <c r="E2729" s="475">
        <v>0</v>
      </c>
    </row>
    <row r="2730" spans="1:5" x14ac:dyDescent="0.25">
      <c r="A2730" s="432">
        <v>2724</v>
      </c>
      <c r="B2730" s="475">
        <v>0</v>
      </c>
      <c r="C2730" s="475">
        <v>0</v>
      </c>
      <c r="D2730" s="475">
        <v>0</v>
      </c>
      <c r="E2730" s="475">
        <v>0</v>
      </c>
    </row>
    <row r="2731" spans="1:5" x14ac:dyDescent="0.25">
      <c r="A2731" s="432">
        <v>2725</v>
      </c>
      <c r="B2731" s="475">
        <v>0</v>
      </c>
      <c r="C2731" s="475">
        <v>0</v>
      </c>
      <c r="D2731" s="475">
        <v>0</v>
      </c>
      <c r="E2731" s="475">
        <v>0</v>
      </c>
    </row>
    <row r="2732" spans="1:5" x14ac:dyDescent="0.25">
      <c r="A2732" s="432">
        <v>2726</v>
      </c>
      <c r="B2732" s="475">
        <v>0</v>
      </c>
      <c r="C2732" s="475">
        <v>0</v>
      </c>
      <c r="D2732" s="475">
        <v>0</v>
      </c>
      <c r="E2732" s="475">
        <v>0</v>
      </c>
    </row>
    <row r="2733" spans="1:5" x14ac:dyDescent="0.25">
      <c r="A2733" s="432">
        <v>2727</v>
      </c>
      <c r="B2733" s="475">
        <v>0</v>
      </c>
      <c r="C2733" s="475">
        <v>0</v>
      </c>
      <c r="D2733" s="475">
        <v>0</v>
      </c>
      <c r="E2733" s="475">
        <v>0</v>
      </c>
    </row>
    <row r="2734" spans="1:5" x14ac:dyDescent="0.25">
      <c r="A2734" s="432">
        <v>2728</v>
      </c>
      <c r="B2734" s="475">
        <v>0</v>
      </c>
      <c r="C2734" s="475">
        <v>0</v>
      </c>
      <c r="D2734" s="475">
        <v>0</v>
      </c>
      <c r="E2734" s="475">
        <v>0</v>
      </c>
    </row>
    <row r="2735" spans="1:5" x14ac:dyDescent="0.25">
      <c r="A2735" s="432">
        <v>2729</v>
      </c>
      <c r="B2735" s="475">
        <v>0</v>
      </c>
      <c r="C2735" s="475">
        <v>0</v>
      </c>
      <c r="D2735" s="475">
        <v>0</v>
      </c>
      <c r="E2735" s="475">
        <v>0</v>
      </c>
    </row>
    <row r="2736" spans="1:5" x14ac:dyDescent="0.25">
      <c r="A2736" s="432">
        <v>2730</v>
      </c>
      <c r="B2736" s="475">
        <v>0</v>
      </c>
      <c r="C2736" s="475">
        <v>0</v>
      </c>
      <c r="D2736" s="475">
        <v>0</v>
      </c>
      <c r="E2736" s="475">
        <v>0</v>
      </c>
    </row>
    <row r="2737" spans="1:5" x14ac:dyDescent="0.25">
      <c r="A2737" s="432">
        <v>2731</v>
      </c>
      <c r="B2737" s="475">
        <v>0</v>
      </c>
      <c r="C2737" s="475">
        <v>0</v>
      </c>
      <c r="D2737" s="475">
        <v>0</v>
      </c>
      <c r="E2737" s="475">
        <v>0</v>
      </c>
    </row>
    <row r="2738" spans="1:5" x14ac:dyDescent="0.25">
      <c r="A2738" s="432">
        <v>2732</v>
      </c>
      <c r="B2738" s="475">
        <v>0</v>
      </c>
      <c r="C2738" s="475">
        <v>0</v>
      </c>
      <c r="D2738" s="475">
        <v>0</v>
      </c>
      <c r="E2738" s="475">
        <v>0</v>
      </c>
    </row>
    <row r="2739" spans="1:5" x14ac:dyDescent="0.25">
      <c r="A2739" s="432">
        <v>2733</v>
      </c>
      <c r="B2739" s="475">
        <v>0</v>
      </c>
      <c r="C2739" s="475">
        <v>0</v>
      </c>
      <c r="D2739" s="475">
        <v>0</v>
      </c>
      <c r="E2739" s="475">
        <v>0</v>
      </c>
    </row>
    <row r="2740" spans="1:5" x14ac:dyDescent="0.25">
      <c r="A2740" s="432">
        <v>2734</v>
      </c>
      <c r="B2740" s="475">
        <v>0</v>
      </c>
      <c r="C2740" s="475">
        <v>0</v>
      </c>
      <c r="D2740" s="475">
        <v>0</v>
      </c>
      <c r="E2740" s="475">
        <v>0</v>
      </c>
    </row>
    <row r="2741" spans="1:5" x14ac:dyDescent="0.25">
      <c r="A2741" s="432">
        <v>2735</v>
      </c>
      <c r="B2741" s="475">
        <v>0</v>
      </c>
      <c r="C2741" s="475">
        <v>0</v>
      </c>
      <c r="D2741" s="475">
        <v>0</v>
      </c>
      <c r="E2741" s="475">
        <v>0</v>
      </c>
    </row>
    <row r="2742" spans="1:5" x14ac:dyDescent="0.25">
      <c r="A2742" s="432">
        <v>2736</v>
      </c>
      <c r="B2742" s="475">
        <v>0</v>
      </c>
      <c r="C2742" s="475">
        <v>0</v>
      </c>
      <c r="D2742" s="475">
        <v>0</v>
      </c>
      <c r="E2742" s="475">
        <v>0</v>
      </c>
    </row>
    <row r="2743" spans="1:5" x14ac:dyDescent="0.25">
      <c r="A2743" s="432">
        <v>2737</v>
      </c>
      <c r="B2743" s="475">
        <v>0</v>
      </c>
      <c r="C2743" s="475">
        <v>0</v>
      </c>
      <c r="D2743" s="475">
        <v>0</v>
      </c>
      <c r="E2743" s="475">
        <v>0</v>
      </c>
    </row>
    <row r="2744" spans="1:5" x14ac:dyDescent="0.25">
      <c r="A2744" s="432">
        <v>2738</v>
      </c>
      <c r="B2744" s="475">
        <v>0</v>
      </c>
      <c r="C2744" s="475">
        <v>0</v>
      </c>
      <c r="D2744" s="475">
        <v>0</v>
      </c>
      <c r="E2744" s="475">
        <v>0</v>
      </c>
    </row>
    <row r="2745" spans="1:5" x14ac:dyDescent="0.25">
      <c r="A2745" s="432">
        <v>2739</v>
      </c>
      <c r="B2745" s="475">
        <v>0</v>
      </c>
      <c r="C2745" s="475">
        <v>0</v>
      </c>
      <c r="D2745" s="475">
        <v>0</v>
      </c>
      <c r="E2745" s="475">
        <v>0</v>
      </c>
    </row>
    <row r="2746" spans="1:5" x14ac:dyDescent="0.25">
      <c r="A2746" s="432">
        <v>2740</v>
      </c>
      <c r="B2746" s="475">
        <v>0</v>
      </c>
      <c r="C2746" s="475">
        <v>0</v>
      </c>
      <c r="D2746" s="475">
        <v>0</v>
      </c>
      <c r="E2746" s="475">
        <v>0</v>
      </c>
    </row>
    <row r="2747" spans="1:5" x14ac:dyDescent="0.25">
      <c r="A2747" s="432">
        <v>2741</v>
      </c>
      <c r="B2747" s="475">
        <v>0</v>
      </c>
      <c r="C2747" s="475">
        <v>0</v>
      </c>
      <c r="D2747" s="475">
        <v>0</v>
      </c>
      <c r="E2747" s="475">
        <v>0</v>
      </c>
    </row>
    <row r="2748" spans="1:5" x14ac:dyDescent="0.25">
      <c r="A2748" s="432">
        <v>2742</v>
      </c>
      <c r="B2748" s="475">
        <v>0</v>
      </c>
      <c r="C2748" s="475">
        <v>0</v>
      </c>
      <c r="D2748" s="475">
        <v>0</v>
      </c>
      <c r="E2748" s="475">
        <v>0</v>
      </c>
    </row>
    <row r="2749" spans="1:5" x14ac:dyDescent="0.25">
      <c r="A2749" s="432">
        <v>2743</v>
      </c>
      <c r="B2749" s="475">
        <v>0</v>
      </c>
      <c r="C2749" s="475">
        <v>0</v>
      </c>
      <c r="D2749" s="475">
        <v>0</v>
      </c>
      <c r="E2749" s="475">
        <v>0</v>
      </c>
    </row>
    <row r="2750" spans="1:5" x14ac:dyDescent="0.25">
      <c r="A2750" s="432">
        <v>2744</v>
      </c>
      <c r="B2750" s="475">
        <v>0</v>
      </c>
      <c r="C2750" s="475">
        <v>0</v>
      </c>
      <c r="D2750" s="475">
        <v>0</v>
      </c>
      <c r="E2750" s="475">
        <v>0</v>
      </c>
    </row>
    <row r="2751" spans="1:5" x14ac:dyDescent="0.25">
      <c r="A2751" s="432">
        <v>2745</v>
      </c>
      <c r="B2751" s="475">
        <v>0</v>
      </c>
      <c r="C2751" s="475">
        <v>0</v>
      </c>
      <c r="D2751" s="475">
        <v>0</v>
      </c>
      <c r="E2751" s="475">
        <v>0</v>
      </c>
    </row>
    <row r="2752" spans="1:5" x14ac:dyDescent="0.25">
      <c r="A2752" s="432">
        <v>2746</v>
      </c>
      <c r="B2752" s="475">
        <v>0</v>
      </c>
      <c r="C2752" s="475">
        <v>0</v>
      </c>
      <c r="D2752" s="475">
        <v>0</v>
      </c>
      <c r="E2752" s="475">
        <v>0</v>
      </c>
    </row>
    <row r="2753" spans="1:5" x14ac:dyDescent="0.25">
      <c r="A2753" s="432">
        <v>2747</v>
      </c>
      <c r="B2753" s="475">
        <v>0</v>
      </c>
      <c r="C2753" s="475">
        <v>0</v>
      </c>
      <c r="D2753" s="475">
        <v>0</v>
      </c>
      <c r="E2753" s="475">
        <v>0</v>
      </c>
    </row>
    <row r="2754" spans="1:5" x14ac:dyDescent="0.25">
      <c r="A2754" s="432">
        <v>2748</v>
      </c>
      <c r="B2754" s="475">
        <v>0</v>
      </c>
      <c r="C2754" s="475">
        <v>0</v>
      </c>
      <c r="D2754" s="475">
        <v>0</v>
      </c>
      <c r="E2754" s="475">
        <v>0</v>
      </c>
    </row>
    <row r="2755" spans="1:5" x14ac:dyDescent="0.25">
      <c r="A2755" s="432">
        <v>2749</v>
      </c>
      <c r="B2755" s="475">
        <v>0</v>
      </c>
      <c r="C2755" s="475">
        <v>0</v>
      </c>
      <c r="D2755" s="475">
        <v>0</v>
      </c>
      <c r="E2755" s="475">
        <v>0</v>
      </c>
    </row>
    <row r="2756" spans="1:5" x14ac:dyDescent="0.25">
      <c r="A2756" s="432">
        <v>2750</v>
      </c>
      <c r="B2756" s="475">
        <v>0</v>
      </c>
      <c r="C2756" s="475">
        <v>0</v>
      </c>
      <c r="D2756" s="475">
        <v>0</v>
      </c>
      <c r="E2756" s="475">
        <v>0</v>
      </c>
    </row>
    <row r="2757" spans="1:5" x14ac:dyDescent="0.25">
      <c r="A2757" s="432">
        <v>2751</v>
      </c>
      <c r="B2757" s="475">
        <v>0</v>
      </c>
      <c r="C2757" s="475">
        <v>0</v>
      </c>
      <c r="D2757" s="475">
        <v>0</v>
      </c>
      <c r="E2757" s="475">
        <v>0</v>
      </c>
    </row>
    <row r="2758" spans="1:5" x14ac:dyDescent="0.25">
      <c r="A2758" s="432">
        <v>2752</v>
      </c>
      <c r="B2758" s="475">
        <v>0</v>
      </c>
      <c r="C2758" s="475">
        <v>0</v>
      </c>
      <c r="D2758" s="475">
        <v>0</v>
      </c>
      <c r="E2758" s="475">
        <v>0</v>
      </c>
    </row>
    <row r="2759" spans="1:5" x14ac:dyDescent="0.25">
      <c r="A2759" s="432">
        <v>2753</v>
      </c>
      <c r="B2759" s="475">
        <v>0</v>
      </c>
      <c r="C2759" s="475">
        <v>0</v>
      </c>
      <c r="D2759" s="475">
        <v>0</v>
      </c>
      <c r="E2759" s="475">
        <v>0</v>
      </c>
    </row>
    <row r="2760" spans="1:5" x14ac:dyDescent="0.25">
      <c r="A2760" s="432">
        <v>2754</v>
      </c>
      <c r="B2760" s="475">
        <v>0</v>
      </c>
      <c r="C2760" s="475">
        <v>0</v>
      </c>
      <c r="D2760" s="475">
        <v>0</v>
      </c>
      <c r="E2760" s="475">
        <v>0</v>
      </c>
    </row>
    <row r="2761" spans="1:5" x14ac:dyDescent="0.25">
      <c r="A2761" s="432">
        <v>2755</v>
      </c>
      <c r="B2761" s="475">
        <v>0</v>
      </c>
      <c r="C2761" s="475">
        <v>0</v>
      </c>
      <c r="D2761" s="475">
        <v>0</v>
      </c>
      <c r="E2761" s="475">
        <v>0</v>
      </c>
    </row>
    <row r="2762" spans="1:5" x14ac:dyDescent="0.25">
      <c r="A2762" s="432">
        <v>2756</v>
      </c>
      <c r="B2762" s="475">
        <v>0</v>
      </c>
      <c r="C2762" s="475">
        <v>0</v>
      </c>
      <c r="D2762" s="475">
        <v>0</v>
      </c>
      <c r="E2762" s="475">
        <v>0</v>
      </c>
    </row>
    <row r="2763" spans="1:5" x14ac:dyDescent="0.25">
      <c r="A2763" s="432">
        <v>2757</v>
      </c>
      <c r="B2763" s="475">
        <v>0</v>
      </c>
      <c r="C2763" s="475">
        <v>0</v>
      </c>
      <c r="D2763" s="475">
        <v>0</v>
      </c>
      <c r="E2763" s="475">
        <v>0</v>
      </c>
    </row>
    <row r="2764" spans="1:5" x14ac:dyDescent="0.25">
      <c r="A2764" s="432">
        <v>2758</v>
      </c>
      <c r="B2764" s="475">
        <v>0</v>
      </c>
      <c r="C2764" s="475">
        <v>0</v>
      </c>
      <c r="D2764" s="475">
        <v>0</v>
      </c>
      <c r="E2764" s="475">
        <v>0</v>
      </c>
    </row>
    <row r="2765" spans="1:5" x14ac:dyDescent="0.25">
      <c r="A2765" s="432">
        <v>2759</v>
      </c>
      <c r="B2765" s="475">
        <v>0</v>
      </c>
      <c r="C2765" s="475">
        <v>0</v>
      </c>
      <c r="D2765" s="475">
        <v>0</v>
      </c>
      <c r="E2765" s="475">
        <v>0</v>
      </c>
    </row>
    <row r="2766" spans="1:5" x14ac:dyDescent="0.25">
      <c r="A2766" s="432">
        <v>2760</v>
      </c>
      <c r="B2766" s="475">
        <v>0</v>
      </c>
      <c r="C2766" s="475">
        <v>0</v>
      </c>
      <c r="D2766" s="475">
        <v>0</v>
      </c>
      <c r="E2766" s="475">
        <v>0</v>
      </c>
    </row>
    <row r="2767" spans="1:5" x14ac:dyDescent="0.25">
      <c r="A2767" s="432">
        <v>2761</v>
      </c>
      <c r="B2767" s="475">
        <v>0</v>
      </c>
      <c r="C2767" s="475">
        <v>0</v>
      </c>
      <c r="D2767" s="475">
        <v>0</v>
      </c>
      <c r="E2767" s="475">
        <v>0</v>
      </c>
    </row>
    <row r="2768" spans="1:5" x14ac:dyDescent="0.25">
      <c r="A2768" s="432">
        <v>2762</v>
      </c>
      <c r="B2768" s="475">
        <v>0</v>
      </c>
      <c r="C2768" s="475">
        <v>0</v>
      </c>
      <c r="D2768" s="475">
        <v>0</v>
      </c>
      <c r="E2768" s="475">
        <v>0</v>
      </c>
    </row>
    <row r="2769" spans="1:5" x14ac:dyDescent="0.25">
      <c r="A2769" s="432">
        <v>2763</v>
      </c>
      <c r="B2769" s="475">
        <v>0</v>
      </c>
      <c r="C2769" s="475">
        <v>0</v>
      </c>
      <c r="D2769" s="475">
        <v>0</v>
      </c>
      <c r="E2769" s="475">
        <v>0</v>
      </c>
    </row>
    <row r="2770" spans="1:5" x14ac:dyDescent="0.25">
      <c r="A2770" s="432">
        <v>2764</v>
      </c>
      <c r="B2770" s="475">
        <v>0</v>
      </c>
      <c r="C2770" s="475">
        <v>0</v>
      </c>
      <c r="D2770" s="475">
        <v>0</v>
      </c>
      <c r="E2770" s="475">
        <v>0</v>
      </c>
    </row>
    <row r="2771" spans="1:5" x14ac:dyDescent="0.25">
      <c r="A2771" s="432">
        <v>2765</v>
      </c>
      <c r="B2771" s="475">
        <v>0</v>
      </c>
      <c r="C2771" s="475">
        <v>0</v>
      </c>
      <c r="D2771" s="475">
        <v>0</v>
      </c>
      <c r="E2771" s="475">
        <v>0</v>
      </c>
    </row>
    <row r="2772" spans="1:5" x14ac:dyDescent="0.25">
      <c r="A2772" s="432">
        <v>2766</v>
      </c>
      <c r="B2772" s="475">
        <v>0</v>
      </c>
      <c r="C2772" s="475">
        <v>0</v>
      </c>
      <c r="D2772" s="475">
        <v>0</v>
      </c>
      <c r="E2772" s="475">
        <v>0</v>
      </c>
    </row>
    <row r="2773" spans="1:5" x14ac:dyDescent="0.25">
      <c r="A2773" s="432">
        <v>2767</v>
      </c>
      <c r="B2773" s="475">
        <v>0</v>
      </c>
      <c r="C2773" s="475">
        <v>0</v>
      </c>
      <c r="D2773" s="475">
        <v>0</v>
      </c>
      <c r="E2773" s="475">
        <v>0</v>
      </c>
    </row>
    <row r="2774" spans="1:5" x14ac:dyDescent="0.25">
      <c r="A2774" s="432">
        <v>2768</v>
      </c>
      <c r="B2774" s="475">
        <v>0</v>
      </c>
      <c r="C2774" s="475">
        <v>0</v>
      </c>
      <c r="D2774" s="475">
        <v>0</v>
      </c>
      <c r="E2774" s="475">
        <v>0</v>
      </c>
    </row>
    <row r="2775" spans="1:5" x14ac:dyDescent="0.25">
      <c r="A2775" s="432">
        <v>2769</v>
      </c>
      <c r="B2775" s="475">
        <v>0</v>
      </c>
      <c r="C2775" s="475">
        <v>0</v>
      </c>
      <c r="D2775" s="475">
        <v>0</v>
      </c>
      <c r="E2775" s="475">
        <v>0</v>
      </c>
    </row>
    <row r="2776" spans="1:5" x14ac:dyDescent="0.25">
      <c r="A2776" s="432">
        <v>2770</v>
      </c>
      <c r="B2776" s="475">
        <v>0</v>
      </c>
      <c r="C2776" s="475">
        <v>0</v>
      </c>
      <c r="D2776" s="475">
        <v>0</v>
      </c>
      <c r="E2776" s="475">
        <v>0</v>
      </c>
    </row>
    <row r="2777" spans="1:5" x14ac:dyDescent="0.25">
      <c r="A2777" s="432">
        <v>2771</v>
      </c>
      <c r="B2777" s="475">
        <v>0</v>
      </c>
      <c r="C2777" s="475">
        <v>0</v>
      </c>
      <c r="D2777" s="475">
        <v>0</v>
      </c>
      <c r="E2777" s="475">
        <v>0</v>
      </c>
    </row>
    <row r="2778" spans="1:5" x14ac:dyDescent="0.25">
      <c r="A2778" s="432">
        <v>2772</v>
      </c>
      <c r="B2778" s="475">
        <v>0</v>
      </c>
      <c r="C2778" s="475">
        <v>0</v>
      </c>
      <c r="D2778" s="475">
        <v>0</v>
      </c>
      <c r="E2778" s="475">
        <v>0</v>
      </c>
    </row>
    <row r="2779" spans="1:5" x14ac:dyDescent="0.25">
      <c r="A2779" s="432">
        <v>2773</v>
      </c>
      <c r="B2779" s="475">
        <v>0</v>
      </c>
      <c r="C2779" s="475">
        <v>0</v>
      </c>
      <c r="D2779" s="475">
        <v>0</v>
      </c>
      <c r="E2779" s="475">
        <v>0</v>
      </c>
    </row>
    <row r="2780" spans="1:5" x14ac:dyDescent="0.25">
      <c r="A2780" s="432">
        <v>2774</v>
      </c>
      <c r="B2780" s="475">
        <v>0</v>
      </c>
      <c r="C2780" s="475">
        <v>0</v>
      </c>
      <c r="D2780" s="475">
        <v>0</v>
      </c>
      <c r="E2780" s="475">
        <v>0</v>
      </c>
    </row>
    <row r="2781" spans="1:5" x14ac:dyDescent="0.25">
      <c r="A2781" s="432">
        <v>2775</v>
      </c>
      <c r="B2781" s="475">
        <v>0</v>
      </c>
      <c r="C2781" s="475">
        <v>0</v>
      </c>
      <c r="D2781" s="475">
        <v>0</v>
      </c>
      <c r="E2781" s="475">
        <v>0</v>
      </c>
    </row>
    <row r="2782" spans="1:5" x14ac:dyDescent="0.25">
      <c r="A2782" s="432">
        <v>2776</v>
      </c>
      <c r="B2782" s="475">
        <v>0</v>
      </c>
      <c r="C2782" s="475">
        <v>0</v>
      </c>
      <c r="D2782" s="475">
        <v>0</v>
      </c>
      <c r="E2782" s="475">
        <v>0</v>
      </c>
    </row>
    <row r="2783" spans="1:5" x14ac:dyDescent="0.25">
      <c r="A2783" s="432">
        <v>2777</v>
      </c>
      <c r="B2783" s="475">
        <v>0</v>
      </c>
      <c r="C2783" s="475">
        <v>0</v>
      </c>
      <c r="D2783" s="475">
        <v>0</v>
      </c>
      <c r="E2783" s="475">
        <v>0</v>
      </c>
    </row>
    <row r="2784" spans="1:5" x14ac:dyDescent="0.25">
      <c r="A2784" s="432">
        <v>2778</v>
      </c>
      <c r="B2784" s="475">
        <v>0</v>
      </c>
      <c r="C2784" s="475">
        <v>0</v>
      </c>
      <c r="D2784" s="475">
        <v>0</v>
      </c>
      <c r="E2784" s="475">
        <v>0</v>
      </c>
    </row>
    <row r="2785" spans="1:5" x14ac:dyDescent="0.25">
      <c r="A2785" s="432">
        <v>2779</v>
      </c>
      <c r="B2785" s="475">
        <v>0</v>
      </c>
      <c r="C2785" s="475">
        <v>0</v>
      </c>
      <c r="D2785" s="475">
        <v>0</v>
      </c>
      <c r="E2785" s="475">
        <v>0</v>
      </c>
    </row>
    <row r="2786" spans="1:5" x14ac:dyDescent="0.25">
      <c r="A2786" s="432">
        <v>2780</v>
      </c>
      <c r="B2786" s="475">
        <v>0</v>
      </c>
      <c r="C2786" s="475">
        <v>0</v>
      </c>
      <c r="D2786" s="475">
        <v>0</v>
      </c>
      <c r="E2786" s="475">
        <v>0</v>
      </c>
    </row>
    <row r="2787" spans="1:5" x14ac:dyDescent="0.25">
      <c r="A2787" s="432">
        <v>2781</v>
      </c>
      <c r="B2787" s="475">
        <v>0</v>
      </c>
      <c r="C2787" s="475">
        <v>0</v>
      </c>
      <c r="D2787" s="475">
        <v>0</v>
      </c>
      <c r="E2787" s="475">
        <v>0</v>
      </c>
    </row>
    <row r="2788" spans="1:5" x14ac:dyDescent="0.25">
      <c r="A2788" s="432">
        <v>2782</v>
      </c>
      <c r="B2788" s="475">
        <v>0</v>
      </c>
      <c r="C2788" s="475">
        <v>0</v>
      </c>
      <c r="D2788" s="475">
        <v>0</v>
      </c>
      <c r="E2788" s="475">
        <v>0</v>
      </c>
    </row>
    <row r="2789" spans="1:5" x14ac:dyDescent="0.25">
      <c r="A2789" s="432">
        <v>2783</v>
      </c>
      <c r="B2789" s="475">
        <v>0</v>
      </c>
      <c r="C2789" s="475">
        <v>0</v>
      </c>
      <c r="D2789" s="475">
        <v>0</v>
      </c>
      <c r="E2789" s="475">
        <v>0</v>
      </c>
    </row>
    <row r="2790" spans="1:5" x14ac:dyDescent="0.25">
      <c r="A2790" s="432">
        <v>2784</v>
      </c>
      <c r="B2790" s="475">
        <v>0</v>
      </c>
      <c r="C2790" s="475">
        <v>0</v>
      </c>
      <c r="D2790" s="475">
        <v>0</v>
      </c>
      <c r="E2790" s="475">
        <v>0</v>
      </c>
    </row>
    <row r="2791" spans="1:5" x14ac:dyDescent="0.25">
      <c r="A2791" s="432">
        <v>2785</v>
      </c>
      <c r="B2791" s="475">
        <v>0</v>
      </c>
      <c r="C2791" s="475">
        <v>0</v>
      </c>
      <c r="D2791" s="475">
        <v>0</v>
      </c>
      <c r="E2791" s="475">
        <v>0</v>
      </c>
    </row>
    <row r="2792" spans="1:5" x14ac:dyDescent="0.25">
      <c r="A2792" s="432">
        <v>2786</v>
      </c>
      <c r="B2792" s="475">
        <v>0</v>
      </c>
      <c r="C2792" s="475">
        <v>0</v>
      </c>
      <c r="D2792" s="475">
        <v>0</v>
      </c>
      <c r="E2792" s="475">
        <v>0</v>
      </c>
    </row>
    <row r="2793" spans="1:5" x14ac:dyDescent="0.25">
      <c r="A2793" s="432">
        <v>2787</v>
      </c>
      <c r="B2793" s="475">
        <v>0</v>
      </c>
      <c r="C2793" s="475">
        <v>0</v>
      </c>
      <c r="D2793" s="475">
        <v>0</v>
      </c>
      <c r="E2793" s="475">
        <v>0</v>
      </c>
    </row>
    <row r="2794" spans="1:5" x14ac:dyDescent="0.25">
      <c r="A2794" s="432">
        <v>2788</v>
      </c>
      <c r="B2794" s="475">
        <v>0</v>
      </c>
      <c r="C2794" s="475">
        <v>0</v>
      </c>
      <c r="D2794" s="475">
        <v>0</v>
      </c>
      <c r="E2794" s="475">
        <v>0</v>
      </c>
    </row>
    <row r="2795" spans="1:5" x14ac:dyDescent="0.25">
      <c r="A2795" s="432">
        <v>2789</v>
      </c>
      <c r="B2795" s="475">
        <v>0</v>
      </c>
      <c r="C2795" s="475">
        <v>0</v>
      </c>
      <c r="D2795" s="475">
        <v>0</v>
      </c>
      <c r="E2795" s="475">
        <v>0</v>
      </c>
    </row>
    <row r="2796" spans="1:5" x14ac:dyDescent="0.25">
      <c r="A2796" s="432">
        <v>2790</v>
      </c>
      <c r="B2796" s="475">
        <v>0</v>
      </c>
      <c r="C2796" s="475">
        <v>0</v>
      </c>
      <c r="D2796" s="475">
        <v>0</v>
      </c>
      <c r="E2796" s="475">
        <v>0</v>
      </c>
    </row>
    <row r="2797" spans="1:5" x14ac:dyDescent="0.25">
      <c r="A2797" s="432">
        <v>2791</v>
      </c>
      <c r="B2797" s="475">
        <v>0</v>
      </c>
      <c r="C2797" s="475">
        <v>0</v>
      </c>
      <c r="D2797" s="475">
        <v>0</v>
      </c>
      <c r="E2797" s="475">
        <v>0</v>
      </c>
    </row>
    <row r="2798" spans="1:5" x14ac:dyDescent="0.25">
      <c r="A2798" s="432">
        <v>2792</v>
      </c>
      <c r="B2798" s="475">
        <v>0</v>
      </c>
      <c r="C2798" s="475">
        <v>0</v>
      </c>
      <c r="D2798" s="475">
        <v>0</v>
      </c>
      <c r="E2798" s="475">
        <v>0</v>
      </c>
    </row>
    <row r="2799" spans="1:5" x14ac:dyDescent="0.25">
      <c r="A2799" s="432">
        <v>2793</v>
      </c>
      <c r="B2799" s="475">
        <v>0</v>
      </c>
      <c r="C2799" s="475">
        <v>0</v>
      </c>
      <c r="D2799" s="475">
        <v>0</v>
      </c>
      <c r="E2799" s="475">
        <v>0</v>
      </c>
    </row>
    <row r="2800" spans="1:5" x14ac:dyDescent="0.25">
      <c r="A2800" s="432">
        <v>2794</v>
      </c>
      <c r="B2800" s="475">
        <v>0</v>
      </c>
      <c r="C2800" s="475">
        <v>0</v>
      </c>
      <c r="D2800" s="475">
        <v>0</v>
      </c>
      <c r="E2800" s="475">
        <v>0</v>
      </c>
    </row>
    <row r="2801" spans="1:5" x14ac:dyDescent="0.25">
      <c r="A2801" s="432">
        <v>2795</v>
      </c>
      <c r="B2801" s="475">
        <v>0</v>
      </c>
      <c r="C2801" s="475">
        <v>0</v>
      </c>
      <c r="D2801" s="475">
        <v>0</v>
      </c>
      <c r="E2801" s="475">
        <v>0</v>
      </c>
    </row>
    <row r="2802" spans="1:5" x14ac:dyDescent="0.25">
      <c r="A2802" s="432">
        <v>2796</v>
      </c>
      <c r="B2802" s="475">
        <v>0</v>
      </c>
      <c r="C2802" s="475">
        <v>0</v>
      </c>
      <c r="D2802" s="475">
        <v>0</v>
      </c>
      <c r="E2802" s="475">
        <v>0</v>
      </c>
    </row>
    <row r="2803" spans="1:5" x14ac:dyDescent="0.25">
      <c r="A2803" s="432">
        <v>2797</v>
      </c>
      <c r="B2803" s="475">
        <v>0</v>
      </c>
      <c r="C2803" s="475">
        <v>0</v>
      </c>
      <c r="D2803" s="475">
        <v>0</v>
      </c>
      <c r="E2803" s="475">
        <v>0</v>
      </c>
    </row>
    <row r="2804" spans="1:5" x14ac:dyDescent="0.25">
      <c r="A2804" s="432">
        <v>2798</v>
      </c>
      <c r="B2804" s="475">
        <v>0</v>
      </c>
      <c r="C2804" s="475">
        <v>0</v>
      </c>
      <c r="D2804" s="475">
        <v>0</v>
      </c>
      <c r="E2804" s="475">
        <v>0</v>
      </c>
    </row>
    <row r="2805" spans="1:5" x14ac:dyDescent="0.25">
      <c r="A2805" s="432">
        <v>2799</v>
      </c>
      <c r="B2805" s="475">
        <v>0</v>
      </c>
      <c r="C2805" s="475">
        <v>0</v>
      </c>
      <c r="D2805" s="475">
        <v>0</v>
      </c>
      <c r="E2805" s="475">
        <v>0</v>
      </c>
    </row>
    <row r="2806" spans="1:5" x14ac:dyDescent="0.25">
      <c r="A2806" s="432">
        <v>2800</v>
      </c>
      <c r="B2806" s="475">
        <v>0</v>
      </c>
      <c r="C2806" s="475">
        <v>0</v>
      </c>
      <c r="D2806" s="475">
        <v>0</v>
      </c>
      <c r="E2806" s="475">
        <v>0</v>
      </c>
    </row>
    <row r="2807" spans="1:5" x14ac:dyDescent="0.25">
      <c r="A2807" s="432">
        <v>2801</v>
      </c>
      <c r="B2807" s="475">
        <v>0</v>
      </c>
      <c r="C2807" s="475">
        <v>0</v>
      </c>
      <c r="D2807" s="475">
        <v>0</v>
      </c>
      <c r="E2807" s="475">
        <v>0</v>
      </c>
    </row>
    <row r="2808" spans="1:5" x14ac:dyDescent="0.25">
      <c r="A2808" s="432">
        <v>2802</v>
      </c>
      <c r="B2808" s="475">
        <v>0</v>
      </c>
      <c r="C2808" s="475">
        <v>0</v>
      </c>
      <c r="D2808" s="475">
        <v>0</v>
      </c>
      <c r="E2808" s="475">
        <v>0</v>
      </c>
    </row>
    <row r="2809" spans="1:5" x14ac:dyDescent="0.25">
      <c r="A2809" s="432">
        <v>2803</v>
      </c>
      <c r="B2809" s="475">
        <v>0</v>
      </c>
      <c r="C2809" s="475">
        <v>0</v>
      </c>
      <c r="D2809" s="475">
        <v>0</v>
      </c>
      <c r="E2809" s="475">
        <v>0</v>
      </c>
    </row>
    <row r="2810" spans="1:5" x14ac:dyDescent="0.25">
      <c r="A2810" s="432">
        <v>2804</v>
      </c>
      <c r="B2810" s="475">
        <v>0</v>
      </c>
      <c r="C2810" s="475">
        <v>0</v>
      </c>
      <c r="D2810" s="475">
        <v>0</v>
      </c>
      <c r="E2810" s="475">
        <v>0</v>
      </c>
    </row>
    <row r="2811" spans="1:5" x14ac:dyDescent="0.25">
      <c r="A2811" s="432">
        <v>2805</v>
      </c>
      <c r="B2811" s="475">
        <v>0</v>
      </c>
      <c r="C2811" s="475">
        <v>0</v>
      </c>
      <c r="D2811" s="475">
        <v>0</v>
      </c>
      <c r="E2811" s="475">
        <v>0</v>
      </c>
    </row>
    <row r="2812" spans="1:5" x14ac:dyDescent="0.25">
      <c r="A2812" s="432">
        <v>2806</v>
      </c>
      <c r="B2812" s="475">
        <v>0</v>
      </c>
      <c r="C2812" s="475">
        <v>0</v>
      </c>
      <c r="D2812" s="475">
        <v>0</v>
      </c>
      <c r="E2812" s="475">
        <v>0</v>
      </c>
    </row>
    <row r="2813" spans="1:5" x14ac:dyDescent="0.25">
      <c r="A2813" s="432">
        <v>2807</v>
      </c>
      <c r="B2813" s="475">
        <v>0</v>
      </c>
      <c r="C2813" s="475">
        <v>0</v>
      </c>
      <c r="D2813" s="475">
        <v>0</v>
      </c>
      <c r="E2813" s="475">
        <v>0</v>
      </c>
    </row>
    <row r="2814" spans="1:5" x14ac:dyDescent="0.25">
      <c r="A2814" s="432">
        <v>2808</v>
      </c>
      <c r="B2814" s="475">
        <v>0</v>
      </c>
      <c r="C2814" s="475">
        <v>0</v>
      </c>
      <c r="D2814" s="475">
        <v>0</v>
      </c>
      <c r="E2814" s="475">
        <v>0</v>
      </c>
    </row>
    <row r="2815" spans="1:5" x14ac:dyDescent="0.25">
      <c r="A2815" s="432">
        <v>2809</v>
      </c>
      <c r="B2815" s="475">
        <v>0</v>
      </c>
      <c r="C2815" s="475">
        <v>0</v>
      </c>
      <c r="D2815" s="475">
        <v>0</v>
      </c>
      <c r="E2815" s="475">
        <v>0</v>
      </c>
    </row>
    <row r="2816" spans="1:5" x14ac:dyDescent="0.25">
      <c r="A2816" s="432">
        <v>2810</v>
      </c>
      <c r="B2816" s="475">
        <v>0</v>
      </c>
      <c r="C2816" s="475">
        <v>0</v>
      </c>
      <c r="D2816" s="475">
        <v>0</v>
      </c>
      <c r="E2816" s="475">
        <v>0</v>
      </c>
    </row>
    <row r="2817" spans="1:5" x14ac:dyDescent="0.25">
      <c r="A2817" s="432">
        <v>2811</v>
      </c>
      <c r="B2817" s="475">
        <v>0</v>
      </c>
      <c r="C2817" s="475">
        <v>0</v>
      </c>
      <c r="D2817" s="475">
        <v>0</v>
      </c>
      <c r="E2817" s="475">
        <v>0</v>
      </c>
    </row>
    <row r="2818" spans="1:5" x14ac:dyDescent="0.25">
      <c r="A2818" s="432">
        <v>2812</v>
      </c>
      <c r="B2818" s="475">
        <v>0</v>
      </c>
      <c r="C2818" s="475">
        <v>0</v>
      </c>
      <c r="D2818" s="475">
        <v>0</v>
      </c>
      <c r="E2818" s="475">
        <v>0</v>
      </c>
    </row>
    <row r="2819" spans="1:5" x14ac:dyDescent="0.25">
      <c r="A2819" s="432">
        <v>2813</v>
      </c>
      <c r="B2819" s="475">
        <v>0</v>
      </c>
      <c r="C2819" s="475">
        <v>0</v>
      </c>
      <c r="D2819" s="475">
        <v>0</v>
      </c>
      <c r="E2819" s="475">
        <v>0</v>
      </c>
    </row>
    <row r="2820" spans="1:5" x14ac:dyDescent="0.25">
      <c r="A2820" s="432">
        <v>2814</v>
      </c>
      <c r="B2820" s="475">
        <v>0</v>
      </c>
      <c r="C2820" s="475">
        <v>0</v>
      </c>
      <c r="D2820" s="475">
        <v>0</v>
      </c>
      <c r="E2820" s="475">
        <v>0</v>
      </c>
    </row>
    <row r="2821" spans="1:5" x14ac:dyDescent="0.25">
      <c r="A2821" s="432">
        <v>2815</v>
      </c>
      <c r="B2821" s="475">
        <v>0</v>
      </c>
      <c r="C2821" s="475">
        <v>0</v>
      </c>
      <c r="D2821" s="475">
        <v>0</v>
      </c>
      <c r="E2821" s="475">
        <v>0</v>
      </c>
    </row>
    <row r="2822" spans="1:5" x14ac:dyDescent="0.25">
      <c r="A2822" s="432">
        <v>2816</v>
      </c>
      <c r="B2822" s="475">
        <v>0</v>
      </c>
      <c r="C2822" s="475">
        <v>0</v>
      </c>
      <c r="D2822" s="475">
        <v>0</v>
      </c>
      <c r="E2822" s="475">
        <v>0</v>
      </c>
    </row>
    <row r="2823" spans="1:5" x14ac:dyDescent="0.25">
      <c r="A2823" s="432">
        <v>2817</v>
      </c>
      <c r="B2823" s="475">
        <v>0</v>
      </c>
      <c r="C2823" s="475">
        <v>0</v>
      </c>
      <c r="D2823" s="475">
        <v>0</v>
      </c>
      <c r="E2823" s="475">
        <v>0</v>
      </c>
    </row>
    <row r="2824" spans="1:5" x14ac:dyDescent="0.25">
      <c r="A2824" s="432">
        <v>2818</v>
      </c>
      <c r="B2824" s="475">
        <v>0</v>
      </c>
      <c r="C2824" s="475">
        <v>0</v>
      </c>
      <c r="D2824" s="475">
        <v>0</v>
      </c>
      <c r="E2824" s="475">
        <v>0</v>
      </c>
    </row>
    <row r="2825" spans="1:5" x14ac:dyDescent="0.25">
      <c r="A2825" s="432">
        <v>2819</v>
      </c>
      <c r="B2825" s="475">
        <v>0</v>
      </c>
      <c r="C2825" s="475">
        <v>0</v>
      </c>
      <c r="D2825" s="475">
        <v>0</v>
      </c>
      <c r="E2825" s="475">
        <v>0</v>
      </c>
    </row>
    <row r="2826" spans="1:5" x14ac:dyDescent="0.25">
      <c r="A2826" s="432">
        <v>2820</v>
      </c>
      <c r="B2826" s="475">
        <v>0</v>
      </c>
      <c r="C2826" s="475">
        <v>0</v>
      </c>
      <c r="D2826" s="475">
        <v>0</v>
      </c>
      <c r="E2826" s="475">
        <v>0</v>
      </c>
    </row>
    <row r="2827" spans="1:5" x14ac:dyDescent="0.25">
      <c r="A2827" s="432">
        <v>2821</v>
      </c>
      <c r="B2827" s="475">
        <v>0</v>
      </c>
      <c r="C2827" s="475">
        <v>0</v>
      </c>
      <c r="D2827" s="475">
        <v>0</v>
      </c>
      <c r="E2827" s="475">
        <v>0</v>
      </c>
    </row>
    <row r="2828" spans="1:5" x14ac:dyDescent="0.25">
      <c r="A2828" s="432">
        <v>2822</v>
      </c>
      <c r="B2828" s="475">
        <v>0</v>
      </c>
      <c r="C2828" s="475">
        <v>0</v>
      </c>
      <c r="D2828" s="475">
        <v>0</v>
      </c>
      <c r="E2828" s="475">
        <v>0</v>
      </c>
    </row>
    <row r="2829" spans="1:5" x14ac:dyDescent="0.25">
      <c r="A2829" s="432">
        <v>2823</v>
      </c>
      <c r="B2829" s="475">
        <v>0</v>
      </c>
      <c r="C2829" s="475">
        <v>0</v>
      </c>
      <c r="D2829" s="475">
        <v>0</v>
      </c>
      <c r="E2829" s="475">
        <v>0</v>
      </c>
    </row>
    <row r="2830" spans="1:5" x14ac:dyDescent="0.25">
      <c r="A2830" s="432">
        <v>2824</v>
      </c>
      <c r="B2830" s="475">
        <v>0</v>
      </c>
      <c r="C2830" s="475">
        <v>0</v>
      </c>
      <c r="D2830" s="475">
        <v>0</v>
      </c>
      <c r="E2830" s="475">
        <v>0</v>
      </c>
    </row>
    <row r="2831" spans="1:5" x14ac:dyDescent="0.25">
      <c r="A2831" s="432">
        <v>2825</v>
      </c>
      <c r="B2831" s="475">
        <v>0</v>
      </c>
      <c r="C2831" s="475">
        <v>0</v>
      </c>
      <c r="D2831" s="475">
        <v>0</v>
      </c>
      <c r="E2831" s="475">
        <v>0</v>
      </c>
    </row>
    <row r="2832" spans="1:5" x14ac:dyDescent="0.25">
      <c r="A2832" s="432">
        <v>2826</v>
      </c>
      <c r="B2832" s="475">
        <v>0</v>
      </c>
      <c r="C2832" s="475">
        <v>0</v>
      </c>
      <c r="D2832" s="475">
        <v>0</v>
      </c>
      <c r="E2832" s="475">
        <v>0</v>
      </c>
    </row>
    <row r="2833" spans="1:5" x14ac:dyDescent="0.25">
      <c r="A2833" s="432">
        <v>2827</v>
      </c>
      <c r="B2833" s="475">
        <v>0</v>
      </c>
      <c r="C2833" s="475">
        <v>0</v>
      </c>
      <c r="D2833" s="475">
        <v>0</v>
      </c>
      <c r="E2833" s="475">
        <v>0</v>
      </c>
    </row>
    <row r="2834" spans="1:5" x14ac:dyDescent="0.25">
      <c r="A2834" s="432">
        <v>2828</v>
      </c>
      <c r="B2834" s="475">
        <v>0</v>
      </c>
      <c r="C2834" s="475">
        <v>0</v>
      </c>
      <c r="D2834" s="475">
        <v>0</v>
      </c>
      <c r="E2834" s="475">
        <v>0</v>
      </c>
    </row>
    <row r="2835" spans="1:5" x14ac:dyDescent="0.25">
      <c r="A2835" s="432">
        <v>2829</v>
      </c>
      <c r="B2835" s="475">
        <v>0</v>
      </c>
      <c r="C2835" s="475">
        <v>0</v>
      </c>
      <c r="D2835" s="475">
        <v>0</v>
      </c>
      <c r="E2835" s="475">
        <v>0</v>
      </c>
    </row>
    <row r="2836" spans="1:5" x14ac:dyDescent="0.25">
      <c r="A2836" s="432">
        <v>2830</v>
      </c>
      <c r="B2836" s="475">
        <v>0</v>
      </c>
      <c r="C2836" s="475">
        <v>0</v>
      </c>
      <c r="D2836" s="475">
        <v>0</v>
      </c>
      <c r="E2836" s="475">
        <v>0</v>
      </c>
    </row>
    <row r="2837" spans="1:5" x14ac:dyDescent="0.25">
      <c r="A2837" s="432">
        <v>2831</v>
      </c>
      <c r="B2837" s="475">
        <v>0</v>
      </c>
      <c r="C2837" s="475">
        <v>0</v>
      </c>
      <c r="D2837" s="475">
        <v>0</v>
      </c>
      <c r="E2837" s="475">
        <v>0</v>
      </c>
    </row>
    <row r="2838" spans="1:5" x14ac:dyDescent="0.25">
      <c r="A2838" s="432">
        <v>2832</v>
      </c>
      <c r="B2838" s="475">
        <v>0</v>
      </c>
      <c r="C2838" s="475">
        <v>0</v>
      </c>
      <c r="D2838" s="475">
        <v>0</v>
      </c>
      <c r="E2838" s="475">
        <v>0</v>
      </c>
    </row>
    <row r="2839" spans="1:5" x14ac:dyDescent="0.25">
      <c r="A2839" s="432">
        <v>2833</v>
      </c>
      <c r="B2839" s="475">
        <v>0</v>
      </c>
      <c r="C2839" s="475">
        <v>0</v>
      </c>
      <c r="D2839" s="475">
        <v>0</v>
      </c>
      <c r="E2839" s="475">
        <v>0</v>
      </c>
    </row>
    <row r="2840" spans="1:5" x14ac:dyDescent="0.25">
      <c r="A2840" s="432">
        <v>2834</v>
      </c>
      <c r="B2840" s="475">
        <v>0</v>
      </c>
      <c r="C2840" s="475">
        <v>0</v>
      </c>
      <c r="D2840" s="475">
        <v>0</v>
      </c>
      <c r="E2840" s="475">
        <v>0</v>
      </c>
    </row>
    <row r="2841" spans="1:5" x14ac:dyDescent="0.25">
      <c r="A2841" s="432">
        <v>2835</v>
      </c>
      <c r="B2841" s="475">
        <v>0</v>
      </c>
      <c r="C2841" s="475">
        <v>0</v>
      </c>
      <c r="D2841" s="475">
        <v>0</v>
      </c>
      <c r="E2841" s="475">
        <v>0</v>
      </c>
    </row>
    <row r="2842" spans="1:5" x14ac:dyDescent="0.25">
      <c r="A2842" s="432">
        <v>2836</v>
      </c>
      <c r="B2842" s="475">
        <v>0</v>
      </c>
      <c r="C2842" s="475">
        <v>0</v>
      </c>
      <c r="D2842" s="475">
        <v>0</v>
      </c>
      <c r="E2842" s="475">
        <v>0</v>
      </c>
    </row>
    <row r="2843" spans="1:5" x14ac:dyDescent="0.25">
      <c r="A2843" s="432">
        <v>2837</v>
      </c>
      <c r="B2843" s="475">
        <v>0</v>
      </c>
      <c r="C2843" s="475">
        <v>0</v>
      </c>
      <c r="D2843" s="475">
        <v>0</v>
      </c>
      <c r="E2843" s="475">
        <v>0</v>
      </c>
    </row>
    <row r="2844" spans="1:5" x14ac:dyDescent="0.25">
      <c r="A2844" s="432">
        <v>2838</v>
      </c>
      <c r="B2844" s="475">
        <v>0</v>
      </c>
      <c r="C2844" s="475">
        <v>0</v>
      </c>
      <c r="D2844" s="475">
        <v>0</v>
      </c>
      <c r="E2844" s="475">
        <v>0</v>
      </c>
    </row>
    <row r="2845" spans="1:5" x14ac:dyDescent="0.25">
      <c r="A2845" s="432">
        <v>2839</v>
      </c>
      <c r="B2845" s="475">
        <v>0</v>
      </c>
      <c r="C2845" s="475">
        <v>0</v>
      </c>
      <c r="D2845" s="475">
        <v>0</v>
      </c>
      <c r="E2845" s="475">
        <v>0</v>
      </c>
    </row>
    <row r="2846" spans="1:5" x14ac:dyDescent="0.25">
      <c r="A2846" s="432">
        <v>2840</v>
      </c>
      <c r="B2846" s="475">
        <v>0</v>
      </c>
      <c r="C2846" s="475">
        <v>0</v>
      </c>
      <c r="D2846" s="475">
        <v>0</v>
      </c>
      <c r="E2846" s="475">
        <v>0</v>
      </c>
    </row>
    <row r="2847" spans="1:5" x14ac:dyDescent="0.25">
      <c r="A2847" s="432">
        <v>2841</v>
      </c>
      <c r="B2847" s="475">
        <v>0</v>
      </c>
      <c r="C2847" s="475">
        <v>0</v>
      </c>
      <c r="D2847" s="475">
        <v>0</v>
      </c>
      <c r="E2847" s="475">
        <v>0</v>
      </c>
    </row>
    <row r="2848" spans="1:5" x14ac:dyDescent="0.25">
      <c r="A2848" s="432">
        <v>2842</v>
      </c>
      <c r="B2848" s="475">
        <v>0</v>
      </c>
      <c r="C2848" s="475">
        <v>0</v>
      </c>
      <c r="D2848" s="475">
        <v>0</v>
      </c>
      <c r="E2848" s="475">
        <v>0</v>
      </c>
    </row>
    <row r="2849" spans="1:5" x14ac:dyDescent="0.25">
      <c r="A2849" s="432">
        <v>2843</v>
      </c>
      <c r="B2849" s="475">
        <v>0</v>
      </c>
      <c r="C2849" s="475">
        <v>0</v>
      </c>
      <c r="D2849" s="475">
        <v>0</v>
      </c>
      <c r="E2849" s="475">
        <v>0</v>
      </c>
    </row>
    <row r="2850" spans="1:5" x14ac:dyDescent="0.25">
      <c r="A2850" s="432">
        <v>2844</v>
      </c>
      <c r="B2850" s="475">
        <v>0</v>
      </c>
      <c r="C2850" s="475">
        <v>0</v>
      </c>
      <c r="D2850" s="475">
        <v>0</v>
      </c>
      <c r="E2850" s="475">
        <v>0</v>
      </c>
    </row>
    <row r="2851" spans="1:5" x14ac:dyDescent="0.25">
      <c r="A2851" s="432">
        <v>2845</v>
      </c>
      <c r="B2851" s="475">
        <v>0</v>
      </c>
      <c r="C2851" s="475">
        <v>0</v>
      </c>
      <c r="D2851" s="475">
        <v>0</v>
      </c>
      <c r="E2851" s="475">
        <v>0</v>
      </c>
    </row>
    <row r="2852" spans="1:5" x14ac:dyDescent="0.25">
      <c r="A2852" s="432">
        <v>2846</v>
      </c>
      <c r="B2852" s="475">
        <v>0</v>
      </c>
      <c r="C2852" s="475">
        <v>0</v>
      </c>
      <c r="D2852" s="475">
        <v>0</v>
      </c>
      <c r="E2852" s="475">
        <v>0</v>
      </c>
    </row>
    <row r="2853" spans="1:5" x14ac:dyDescent="0.25">
      <c r="A2853" s="432">
        <v>2847</v>
      </c>
      <c r="B2853" s="475">
        <v>0</v>
      </c>
      <c r="C2853" s="475">
        <v>0</v>
      </c>
      <c r="D2853" s="475">
        <v>0</v>
      </c>
      <c r="E2853" s="475">
        <v>0</v>
      </c>
    </row>
    <row r="2854" spans="1:5" x14ac:dyDescent="0.25">
      <c r="A2854" s="432">
        <v>2848</v>
      </c>
      <c r="B2854" s="475">
        <v>0</v>
      </c>
      <c r="C2854" s="475">
        <v>0</v>
      </c>
      <c r="D2854" s="475">
        <v>0</v>
      </c>
      <c r="E2854" s="475">
        <v>0</v>
      </c>
    </row>
    <row r="2855" spans="1:5" x14ac:dyDescent="0.25">
      <c r="A2855" s="432">
        <v>2849</v>
      </c>
      <c r="B2855" s="475">
        <v>0</v>
      </c>
      <c r="C2855" s="475">
        <v>0</v>
      </c>
      <c r="D2855" s="475">
        <v>0</v>
      </c>
      <c r="E2855" s="475">
        <v>0</v>
      </c>
    </row>
    <row r="2856" spans="1:5" x14ac:dyDescent="0.25">
      <c r="A2856" s="432">
        <v>2850</v>
      </c>
      <c r="B2856" s="475">
        <v>0</v>
      </c>
      <c r="C2856" s="475">
        <v>0</v>
      </c>
      <c r="D2856" s="475">
        <v>0</v>
      </c>
      <c r="E2856" s="475">
        <v>0</v>
      </c>
    </row>
    <row r="2857" spans="1:5" x14ac:dyDescent="0.25">
      <c r="A2857" s="432">
        <v>2851</v>
      </c>
      <c r="B2857" s="475">
        <v>0</v>
      </c>
      <c r="C2857" s="475">
        <v>0</v>
      </c>
      <c r="D2857" s="475">
        <v>0</v>
      </c>
      <c r="E2857" s="475">
        <v>0</v>
      </c>
    </row>
    <row r="2858" spans="1:5" x14ac:dyDescent="0.25">
      <c r="A2858" s="432">
        <v>2852</v>
      </c>
      <c r="B2858" s="475">
        <v>0</v>
      </c>
      <c r="C2858" s="475">
        <v>0</v>
      </c>
      <c r="D2858" s="475">
        <v>0</v>
      </c>
      <c r="E2858" s="475">
        <v>0</v>
      </c>
    </row>
    <row r="2859" spans="1:5" x14ac:dyDescent="0.25">
      <c r="A2859" s="432">
        <v>2853</v>
      </c>
      <c r="B2859" s="475">
        <v>0</v>
      </c>
      <c r="C2859" s="475">
        <v>0</v>
      </c>
      <c r="D2859" s="475">
        <v>0</v>
      </c>
      <c r="E2859" s="475">
        <v>0</v>
      </c>
    </row>
    <row r="2860" spans="1:5" x14ac:dyDescent="0.25">
      <c r="A2860" s="432">
        <v>2854</v>
      </c>
      <c r="B2860" s="475">
        <v>0</v>
      </c>
      <c r="C2860" s="475">
        <v>0</v>
      </c>
      <c r="D2860" s="475">
        <v>0</v>
      </c>
      <c r="E2860" s="475">
        <v>0</v>
      </c>
    </row>
    <row r="2861" spans="1:5" x14ac:dyDescent="0.25">
      <c r="A2861" s="432">
        <v>2855</v>
      </c>
      <c r="B2861" s="475">
        <v>0</v>
      </c>
      <c r="C2861" s="475">
        <v>0</v>
      </c>
      <c r="D2861" s="475">
        <v>0</v>
      </c>
      <c r="E2861" s="475">
        <v>0</v>
      </c>
    </row>
    <row r="2862" spans="1:5" x14ac:dyDescent="0.25">
      <c r="A2862" s="432">
        <v>2856</v>
      </c>
      <c r="B2862" s="475">
        <v>0</v>
      </c>
      <c r="C2862" s="475">
        <v>0</v>
      </c>
      <c r="D2862" s="475">
        <v>0</v>
      </c>
      <c r="E2862" s="475">
        <v>0</v>
      </c>
    </row>
    <row r="2863" spans="1:5" x14ac:dyDescent="0.25">
      <c r="A2863" s="432">
        <v>2857</v>
      </c>
      <c r="B2863" s="475">
        <v>0</v>
      </c>
      <c r="C2863" s="475">
        <v>0</v>
      </c>
      <c r="D2863" s="475">
        <v>0</v>
      </c>
      <c r="E2863" s="475">
        <v>0</v>
      </c>
    </row>
    <row r="2864" spans="1:5" x14ac:dyDescent="0.25">
      <c r="A2864" s="432">
        <v>2858</v>
      </c>
      <c r="B2864" s="475">
        <v>0</v>
      </c>
      <c r="C2864" s="475">
        <v>0</v>
      </c>
      <c r="D2864" s="475">
        <v>0</v>
      </c>
      <c r="E2864" s="475">
        <v>0</v>
      </c>
    </row>
    <row r="2865" spans="1:5" x14ac:dyDescent="0.25">
      <c r="A2865" s="432">
        <v>2859</v>
      </c>
      <c r="B2865" s="475">
        <v>0</v>
      </c>
      <c r="C2865" s="475">
        <v>0</v>
      </c>
      <c r="D2865" s="475">
        <v>0</v>
      </c>
      <c r="E2865" s="475">
        <v>0</v>
      </c>
    </row>
    <row r="2866" spans="1:5" x14ac:dyDescent="0.25">
      <c r="A2866" s="432">
        <v>2860</v>
      </c>
      <c r="B2866" s="475">
        <v>0</v>
      </c>
      <c r="C2866" s="475">
        <v>0</v>
      </c>
      <c r="D2866" s="475">
        <v>0</v>
      </c>
      <c r="E2866" s="475">
        <v>0</v>
      </c>
    </row>
    <row r="2867" spans="1:5" x14ac:dyDescent="0.25">
      <c r="A2867" s="432">
        <v>2861</v>
      </c>
      <c r="B2867" s="475">
        <v>0</v>
      </c>
      <c r="C2867" s="475">
        <v>0</v>
      </c>
      <c r="D2867" s="475">
        <v>0</v>
      </c>
      <c r="E2867" s="475">
        <v>0</v>
      </c>
    </row>
    <row r="2868" spans="1:5" x14ac:dyDescent="0.25">
      <c r="A2868" s="432">
        <v>2862</v>
      </c>
      <c r="B2868" s="475">
        <v>0</v>
      </c>
      <c r="C2868" s="475">
        <v>0</v>
      </c>
      <c r="D2868" s="475">
        <v>0</v>
      </c>
      <c r="E2868" s="475">
        <v>0</v>
      </c>
    </row>
    <row r="2869" spans="1:5" x14ac:dyDescent="0.25">
      <c r="A2869" s="432">
        <v>2863</v>
      </c>
      <c r="B2869" s="475">
        <v>0</v>
      </c>
      <c r="C2869" s="475">
        <v>0</v>
      </c>
      <c r="D2869" s="475">
        <v>0</v>
      </c>
      <c r="E2869" s="475">
        <v>0</v>
      </c>
    </row>
    <row r="2870" spans="1:5" x14ac:dyDescent="0.25">
      <c r="A2870" s="432">
        <v>2864</v>
      </c>
      <c r="B2870" s="475">
        <v>0</v>
      </c>
      <c r="C2870" s="475">
        <v>0</v>
      </c>
      <c r="D2870" s="475">
        <v>0</v>
      </c>
      <c r="E2870" s="475">
        <v>0</v>
      </c>
    </row>
    <row r="2871" spans="1:5" x14ac:dyDescent="0.25">
      <c r="A2871" s="432">
        <v>2865</v>
      </c>
      <c r="B2871" s="475">
        <v>0</v>
      </c>
      <c r="C2871" s="475">
        <v>0</v>
      </c>
      <c r="D2871" s="475">
        <v>0</v>
      </c>
      <c r="E2871" s="475">
        <v>0</v>
      </c>
    </row>
    <row r="2872" spans="1:5" x14ac:dyDescent="0.25">
      <c r="A2872" s="432">
        <v>2866</v>
      </c>
      <c r="B2872" s="475">
        <v>0</v>
      </c>
      <c r="C2872" s="475">
        <v>0</v>
      </c>
      <c r="D2872" s="475">
        <v>0</v>
      </c>
      <c r="E2872" s="475">
        <v>0</v>
      </c>
    </row>
    <row r="2873" spans="1:5" x14ac:dyDescent="0.25">
      <c r="A2873" s="432">
        <v>2867</v>
      </c>
      <c r="B2873" s="475">
        <v>0</v>
      </c>
      <c r="C2873" s="475">
        <v>0</v>
      </c>
      <c r="D2873" s="475">
        <v>0</v>
      </c>
      <c r="E2873" s="475">
        <v>0</v>
      </c>
    </row>
    <row r="2874" spans="1:5" x14ac:dyDescent="0.25">
      <c r="A2874" s="432">
        <v>2868</v>
      </c>
      <c r="B2874" s="475">
        <v>0</v>
      </c>
      <c r="C2874" s="475">
        <v>0</v>
      </c>
      <c r="D2874" s="475">
        <v>0</v>
      </c>
      <c r="E2874" s="475">
        <v>0</v>
      </c>
    </row>
    <row r="2875" spans="1:5" x14ac:dyDescent="0.25">
      <c r="A2875" s="432">
        <v>2869</v>
      </c>
      <c r="B2875" s="475">
        <v>0</v>
      </c>
      <c r="C2875" s="475">
        <v>0</v>
      </c>
      <c r="D2875" s="475">
        <v>0</v>
      </c>
      <c r="E2875" s="475">
        <v>0</v>
      </c>
    </row>
    <row r="2876" spans="1:5" x14ac:dyDescent="0.25">
      <c r="A2876" s="432">
        <v>2870</v>
      </c>
      <c r="B2876" s="475">
        <v>0</v>
      </c>
      <c r="C2876" s="475">
        <v>0</v>
      </c>
      <c r="D2876" s="475">
        <v>0</v>
      </c>
      <c r="E2876" s="475">
        <v>0</v>
      </c>
    </row>
    <row r="2877" spans="1:5" x14ac:dyDescent="0.25">
      <c r="A2877" s="432">
        <v>2871</v>
      </c>
      <c r="B2877" s="475">
        <v>0</v>
      </c>
      <c r="C2877" s="475">
        <v>0</v>
      </c>
      <c r="D2877" s="475">
        <v>0</v>
      </c>
      <c r="E2877" s="475">
        <v>0</v>
      </c>
    </row>
    <row r="2878" spans="1:5" x14ac:dyDescent="0.25">
      <c r="A2878" s="432">
        <v>2872</v>
      </c>
      <c r="B2878" s="475">
        <v>0</v>
      </c>
      <c r="C2878" s="475">
        <v>0</v>
      </c>
      <c r="D2878" s="475">
        <v>0</v>
      </c>
      <c r="E2878" s="475">
        <v>0</v>
      </c>
    </row>
    <row r="2879" spans="1:5" x14ac:dyDescent="0.25">
      <c r="A2879" s="432">
        <v>2873</v>
      </c>
      <c r="B2879" s="475">
        <v>0</v>
      </c>
      <c r="C2879" s="475">
        <v>0</v>
      </c>
      <c r="D2879" s="475">
        <v>0</v>
      </c>
      <c r="E2879" s="475">
        <v>0</v>
      </c>
    </row>
    <row r="2880" spans="1:5" x14ac:dyDescent="0.25">
      <c r="A2880" s="432">
        <v>2874</v>
      </c>
      <c r="B2880" s="475">
        <v>0</v>
      </c>
      <c r="C2880" s="475">
        <v>0</v>
      </c>
      <c r="D2880" s="475">
        <v>0</v>
      </c>
      <c r="E2880" s="475">
        <v>0</v>
      </c>
    </row>
    <row r="2881" spans="1:5" x14ac:dyDescent="0.25">
      <c r="A2881" s="432">
        <v>2875</v>
      </c>
      <c r="B2881" s="475">
        <v>0</v>
      </c>
      <c r="C2881" s="475">
        <v>0</v>
      </c>
      <c r="D2881" s="475">
        <v>0</v>
      </c>
      <c r="E2881" s="475">
        <v>0</v>
      </c>
    </row>
    <row r="2882" spans="1:5" x14ac:dyDescent="0.25">
      <c r="A2882" s="432">
        <v>2876</v>
      </c>
      <c r="B2882" s="475">
        <v>0</v>
      </c>
      <c r="C2882" s="475">
        <v>0</v>
      </c>
      <c r="D2882" s="475">
        <v>0</v>
      </c>
      <c r="E2882" s="475">
        <v>0</v>
      </c>
    </row>
    <row r="2883" spans="1:5" x14ac:dyDescent="0.25">
      <c r="A2883" s="432">
        <v>2877</v>
      </c>
      <c r="B2883" s="475">
        <v>0</v>
      </c>
      <c r="C2883" s="475">
        <v>0</v>
      </c>
      <c r="D2883" s="475">
        <v>0</v>
      </c>
      <c r="E2883" s="475">
        <v>0</v>
      </c>
    </row>
    <row r="2884" spans="1:5" x14ac:dyDescent="0.25">
      <c r="A2884" s="432">
        <v>2878</v>
      </c>
      <c r="B2884" s="475">
        <v>0</v>
      </c>
      <c r="C2884" s="475">
        <v>0</v>
      </c>
      <c r="D2884" s="475">
        <v>0</v>
      </c>
      <c r="E2884" s="475">
        <v>0</v>
      </c>
    </row>
    <row r="2885" spans="1:5" x14ac:dyDescent="0.25">
      <c r="A2885" s="432">
        <v>2879</v>
      </c>
      <c r="B2885" s="475">
        <v>0</v>
      </c>
      <c r="C2885" s="475">
        <v>0</v>
      </c>
      <c r="D2885" s="475">
        <v>0</v>
      </c>
      <c r="E2885" s="475">
        <v>0</v>
      </c>
    </row>
    <row r="2886" spans="1:5" x14ac:dyDescent="0.25">
      <c r="A2886" s="432">
        <v>2880</v>
      </c>
      <c r="B2886" s="475">
        <v>0</v>
      </c>
      <c r="C2886" s="475">
        <v>0</v>
      </c>
      <c r="D2886" s="475">
        <v>0</v>
      </c>
      <c r="E2886" s="475">
        <v>0</v>
      </c>
    </row>
    <row r="2887" spans="1:5" x14ac:dyDescent="0.25">
      <c r="A2887" s="432">
        <v>2881</v>
      </c>
      <c r="B2887" s="475">
        <v>0</v>
      </c>
      <c r="C2887" s="475">
        <v>0</v>
      </c>
      <c r="D2887" s="475">
        <v>0</v>
      </c>
      <c r="E2887" s="475">
        <v>0</v>
      </c>
    </row>
    <row r="2888" spans="1:5" x14ac:dyDescent="0.25">
      <c r="A2888" s="432">
        <v>2882</v>
      </c>
      <c r="B2888" s="475">
        <v>0</v>
      </c>
      <c r="C2888" s="475">
        <v>0</v>
      </c>
      <c r="D2888" s="475">
        <v>0</v>
      </c>
      <c r="E2888" s="475">
        <v>0</v>
      </c>
    </row>
    <row r="2889" spans="1:5" x14ac:dyDescent="0.25">
      <c r="A2889" s="432">
        <v>2883</v>
      </c>
      <c r="B2889" s="475">
        <v>0</v>
      </c>
      <c r="C2889" s="475">
        <v>0</v>
      </c>
      <c r="D2889" s="475">
        <v>0</v>
      </c>
      <c r="E2889" s="475">
        <v>0</v>
      </c>
    </row>
    <row r="2890" spans="1:5" x14ac:dyDescent="0.25">
      <c r="A2890" s="432">
        <v>2884</v>
      </c>
      <c r="B2890" s="475">
        <v>0</v>
      </c>
      <c r="C2890" s="475">
        <v>0</v>
      </c>
      <c r="D2890" s="475">
        <v>0</v>
      </c>
      <c r="E2890" s="475">
        <v>0</v>
      </c>
    </row>
    <row r="2891" spans="1:5" x14ac:dyDescent="0.25">
      <c r="A2891" s="432">
        <v>2885</v>
      </c>
      <c r="B2891" s="475">
        <v>0</v>
      </c>
      <c r="C2891" s="475">
        <v>0</v>
      </c>
      <c r="D2891" s="475">
        <v>0</v>
      </c>
      <c r="E2891" s="475">
        <v>0</v>
      </c>
    </row>
    <row r="2892" spans="1:5" x14ac:dyDescent="0.25">
      <c r="A2892" s="432">
        <v>2886</v>
      </c>
      <c r="B2892" s="475">
        <v>0</v>
      </c>
      <c r="C2892" s="475">
        <v>0</v>
      </c>
      <c r="D2892" s="475">
        <v>0</v>
      </c>
      <c r="E2892" s="475">
        <v>0</v>
      </c>
    </row>
    <row r="2893" spans="1:5" x14ac:dyDescent="0.25">
      <c r="A2893" s="432">
        <v>2887</v>
      </c>
      <c r="B2893" s="475">
        <v>0</v>
      </c>
      <c r="C2893" s="475">
        <v>0</v>
      </c>
      <c r="D2893" s="475">
        <v>0</v>
      </c>
      <c r="E2893" s="475">
        <v>0</v>
      </c>
    </row>
    <row r="2894" spans="1:5" x14ac:dyDescent="0.25">
      <c r="A2894" s="432">
        <v>2888</v>
      </c>
      <c r="B2894" s="475">
        <v>0</v>
      </c>
      <c r="C2894" s="475">
        <v>0</v>
      </c>
      <c r="D2894" s="475">
        <v>0</v>
      </c>
      <c r="E2894" s="475">
        <v>0</v>
      </c>
    </row>
    <row r="2895" spans="1:5" x14ac:dyDescent="0.25">
      <c r="A2895" s="432">
        <v>2889</v>
      </c>
      <c r="B2895" s="475">
        <v>0</v>
      </c>
      <c r="C2895" s="475">
        <v>0</v>
      </c>
      <c r="D2895" s="475">
        <v>0</v>
      </c>
      <c r="E2895" s="475">
        <v>0</v>
      </c>
    </row>
    <row r="2896" spans="1:5" x14ac:dyDescent="0.25">
      <c r="A2896" s="432">
        <v>2890</v>
      </c>
      <c r="B2896" s="475">
        <v>0</v>
      </c>
      <c r="C2896" s="475">
        <v>0</v>
      </c>
      <c r="D2896" s="475">
        <v>0</v>
      </c>
      <c r="E2896" s="475">
        <v>0</v>
      </c>
    </row>
    <row r="2897" spans="1:5" x14ac:dyDescent="0.25">
      <c r="A2897" s="432">
        <v>2891</v>
      </c>
      <c r="B2897" s="475">
        <v>0</v>
      </c>
      <c r="C2897" s="475">
        <v>0</v>
      </c>
      <c r="D2897" s="475">
        <v>0</v>
      </c>
      <c r="E2897" s="475">
        <v>0</v>
      </c>
    </row>
    <row r="2898" spans="1:5" x14ac:dyDescent="0.25">
      <c r="A2898" s="432">
        <v>2892</v>
      </c>
      <c r="B2898" s="475">
        <v>0</v>
      </c>
      <c r="C2898" s="475">
        <v>0</v>
      </c>
      <c r="D2898" s="475">
        <v>0</v>
      </c>
      <c r="E2898" s="475">
        <v>0</v>
      </c>
    </row>
    <row r="2899" spans="1:5" x14ac:dyDescent="0.25">
      <c r="A2899" s="432">
        <v>2893</v>
      </c>
      <c r="B2899" s="475">
        <v>0</v>
      </c>
      <c r="C2899" s="475">
        <v>0</v>
      </c>
      <c r="D2899" s="475">
        <v>0</v>
      </c>
      <c r="E2899" s="475">
        <v>0</v>
      </c>
    </row>
    <row r="2900" spans="1:5" x14ac:dyDescent="0.25">
      <c r="A2900" s="432">
        <v>2894</v>
      </c>
      <c r="B2900" s="475">
        <v>0</v>
      </c>
      <c r="C2900" s="475">
        <v>0</v>
      </c>
      <c r="D2900" s="475">
        <v>0</v>
      </c>
      <c r="E2900" s="475">
        <v>0</v>
      </c>
    </row>
    <row r="2901" spans="1:5" x14ac:dyDescent="0.25">
      <c r="A2901" s="432">
        <v>2895</v>
      </c>
      <c r="B2901" s="475">
        <v>0</v>
      </c>
      <c r="C2901" s="475">
        <v>0</v>
      </c>
      <c r="D2901" s="475">
        <v>0</v>
      </c>
      <c r="E2901" s="475">
        <v>0</v>
      </c>
    </row>
    <row r="2902" spans="1:5" x14ac:dyDescent="0.25">
      <c r="A2902" s="432">
        <v>2896</v>
      </c>
      <c r="B2902" s="475">
        <v>0</v>
      </c>
      <c r="C2902" s="475">
        <v>0</v>
      </c>
      <c r="D2902" s="475">
        <v>0</v>
      </c>
      <c r="E2902" s="475">
        <v>0</v>
      </c>
    </row>
    <row r="2903" spans="1:5" x14ac:dyDescent="0.25">
      <c r="A2903" s="432">
        <v>2897</v>
      </c>
      <c r="B2903" s="475">
        <v>0</v>
      </c>
      <c r="C2903" s="475">
        <v>0</v>
      </c>
      <c r="D2903" s="475">
        <v>0</v>
      </c>
      <c r="E2903" s="475">
        <v>0</v>
      </c>
    </row>
    <row r="2904" spans="1:5" x14ac:dyDescent="0.25">
      <c r="A2904" s="432">
        <v>2898</v>
      </c>
      <c r="B2904" s="475">
        <v>0</v>
      </c>
      <c r="C2904" s="475">
        <v>0</v>
      </c>
      <c r="D2904" s="475">
        <v>0</v>
      </c>
      <c r="E2904" s="475">
        <v>0</v>
      </c>
    </row>
    <row r="2905" spans="1:5" x14ac:dyDescent="0.25">
      <c r="A2905" s="432">
        <v>2899</v>
      </c>
      <c r="B2905" s="475">
        <v>0</v>
      </c>
      <c r="C2905" s="475">
        <v>0</v>
      </c>
      <c r="D2905" s="475">
        <v>0</v>
      </c>
      <c r="E2905" s="475">
        <v>0</v>
      </c>
    </row>
    <row r="2906" spans="1:5" x14ac:dyDescent="0.25">
      <c r="A2906" s="432">
        <v>2900</v>
      </c>
      <c r="B2906" s="475">
        <v>0</v>
      </c>
      <c r="C2906" s="475">
        <v>0</v>
      </c>
      <c r="D2906" s="475">
        <v>0</v>
      </c>
      <c r="E2906" s="475">
        <v>0</v>
      </c>
    </row>
    <row r="2907" spans="1:5" x14ac:dyDescent="0.25">
      <c r="A2907" s="432">
        <v>2901</v>
      </c>
      <c r="B2907" s="475">
        <v>0</v>
      </c>
      <c r="C2907" s="475">
        <v>0</v>
      </c>
      <c r="D2907" s="475">
        <v>0</v>
      </c>
      <c r="E2907" s="475">
        <v>0</v>
      </c>
    </row>
    <row r="2908" spans="1:5" x14ac:dyDescent="0.25">
      <c r="A2908" s="432">
        <v>2902</v>
      </c>
      <c r="B2908" s="475">
        <v>0</v>
      </c>
      <c r="C2908" s="475">
        <v>0</v>
      </c>
      <c r="D2908" s="475">
        <v>0</v>
      </c>
      <c r="E2908" s="475">
        <v>0</v>
      </c>
    </row>
    <row r="2909" spans="1:5" x14ac:dyDescent="0.25">
      <c r="A2909" s="432">
        <v>2903</v>
      </c>
      <c r="B2909" s="475">
        <v>0</v>
      </c>
      <c r="C2909" s="475">
        <v>0</v>
      </c>
      <c r="D2909" s="475">
        <v>0</v>
      </c>
      <c r="E2909" s="475">
        <v>0</v>
      </c>
    </row>
    <row r="2910" spans="1:5" x14ac:dyDescent="0.25">
      <c r="A2910" s="432">
        <v>2904</v>
      </c>
      <c r="B2910" s="475">
        <v>0</v>
      </c>
      <c r="C2910" s="475">
        <v>0</v>
      </c>
      <c r="D2910" s="475">
        <v>0</v>
      </c>
      <c r="E2910" s="475">
        <v>0</v>
      </c>
    </row>
    <row r="2911" spans="1:5" x14ac:dyDescent="0.25">
      <c r="A2911" s="432">
        <v>2905</v>
      </c>
      <c r="B2911" s="475">
        <v>0</v>
      </c>
      <c r="C2911" s="475">
        <v>0</v>
      </c>
      <c r="D2911" s="475">
        <v>0</v>
      </c>
      <c r="E2911" s="475">
        <v>0</v>
      </c>
    </row>
    <row r="2912" spans="1:5" x14ac:dyDescent="0.25">
      <c r="A2912" s="432">
        <v>2906</v>
      </c>
      <c r="B2912" s="475">
        <v>0</v>
      </c>
      <c r="C2912" s="475">
        <v>0</v>
      </c>
      <c r="D2912" s="475">
        <v>0</v>
      </c>
      <c r="E2912" s="475">
        <v>0</v>
      </c>
    </row>
    <row r="2913" spans="1:5" x14ac:dyDescent="0.25">
      <c r="A2913" s="432">
        <v>2907</v>
      </c>
      <c r="B2913" s="475">
        <v>0</v>
      </c>
      <c r="C2913" s="475">
        <v>0</v>
      </c>
      <c r="D2913" s="475">
        <v>0</v>
      </c>
      <c r="E2913" s="475">
        <v>0</v>
      </c>
    </row>
    <row r="2914" spans="1:5" x14ac:dyDescent="0.25">
      <c r="A2914" s="432">
        <v>2908</v>
      </c>
      <c r="B2914" s="475">
        <v>0</v>
      </c>
      <c r="C2914" s="475">
        <v>0</v>
      </c>
      <c r="D2914" s="475">
        <v>0</v>
      </c>
      <c r="E2914" s="475">
        <v>0</v>
      </c>
    </row>
    <row r="2915" spans="1:5" x14ac:dyDescent="0.25">
      <c r="A2915" s="432">
        <v>2909</v>
      </c>
      <c r="B2915" s="475">
        <v>0</v>
      </c>
      <c r="C2915" s="475">
        <v>0</v>
      </c>
      <c r="D2915" s="475">
        <v>0</v>
      </c>
      <c r="E2915" s="475">
        <v>0</v>
      </c>
    </row>
    <row r="2916" spans="1:5" x14ac:dyDescent="0.25">
      <c r="A2916" s="432">
        <v>2910</v>
      </c>
      <c r="B2916" s="475">
        <v>0</v>
      </c>
      <c r="C2916" s="475">
        <v>0</v>
      </c>
      <c r="D2916" s="475">
        <v>0</v>
      </c>
      <c r="E2916" s="475">
        <v>0</v>
      </c>
    </row>
    <row r="2917" spans="1:5" x14ac:dyDescent="0.25">
      <c r="A2917" s="432">
        <v>2911</v>
      </c>
      <c r="B2917" s="475">
        <v>0</v>
      </c>
      <c r="C2917" s="475">
        <v>0</v>
      </c>
      <c r="D2917" s="475">
        <v>0</v>
      </c>
      <c r="E2917" s="475">
        <v>0</v>
      </c>
    </row>
    <row r="2918" spans="1:5" x14ac:dyDescent="0.25">
      <c r="A2918" s="432">
        <v>2912</v>
      </c>
      <c r="B2918" s="475">
        <v>0</v>
      </c>
      <c r="C2918" s="475">
        <v>0</v>
      </c>
      <c r="D2918" s="475">
        <v>0</v>
      </c>
      <c r="E2918" s="475">
        <v>0</v>
      </c>
    </row>
    <row r="2919" spans="1:5" x14ac:dyDescent="0.25">
      <c r="A2919" s="432">
        <v>2913</v>
      </c>
      <c r="B2919" s="475">
        <v>0</v>
      </c>
      <c r="C2919" s="475">
        <v>0</v>
      </c>
      <c r="D2919" s="475">
        <v>0</v>
      </c>
      <c r="E2919" s="475">
        <v>0</v>
      </c>
    </row>
    <row r="2920" spans="1:5" x14ac:dyDescent="0.25">
      <c r="A2920" s="432">
        <v>2914</v>
      </c>
      <c r="B2920" s="475">
        <v>0</v>
      </c>
      <c r="C2920" s="475">
        <v>0</v>
      </c>
      <c r="D2920" s="475">
        <v>0</v>
      </c>
      <c r="E2920" s="475">
        <v>0</v>
      </c>
    </row>
    <row r="2921" spans="1:5" x14ac:dyDescent="0.25">
      <c r="A2921" s="432">
        <v>2915</v>
      </c>
      <c r="B2921" s="475">
        <v>0</v>
      </c>
      <c r="C2921" s="475">
        <v>0</v>
      </c>
      <c r="D2921" s="475">
        <v>0</v>
      </c>
      <c r="E2921" s="475">
        <v>0</v>
      </c>
    </row>
    <row r="2922" spans="1:5" x14ac:dyDescent="0.25">
      <c r="A2922" s="432">
        <v>2916</v>
      </c>
      <c r="B2922" s="475">
        <v>0</v>
      </c>
      <c r="C2922" s="475">
        <v>0</v>
      </c>
      <c r="D2922" s="475">
        <v>0</v>
      </c>
      <c r="E2922" s="475">
        <v>0</v>
      </c>
    </row>
    <row r="2923" spans="1:5" x14ac:dyDescent="0.25">
      <c r="A2923" s="432">
        <v>2917</v>
      </c>
      <c r="B2923" s="475">
        <v>0</v>
      </c>
      <c r="C2923" s="475">
        <v>0</v>
      </c>
      <c r="D2923" s="475">
        <v>0</v>
      </c>
      <c r="E2923" s="475">
        <v>0</v>
      </c>
    </row>
    <row r="2924" spans="1:5" x14ac:dyDescent="0.25">
      <c r="A2924" s="432">
        <v>2918</v>
      </c>
      <c r="B2924" s="475">
        <v>0</v>
      </c>
      <c r="C2924" s="475">
        <v>0</v>
      </c>
      <c r="D2924" s="475">
        <v>0</v>
      </c>
      <c r="E2924" s="475">
        <v>0</v>
      </c>
    </row>
    <row r="2925" spans="1:5" x14ac:dyDescent="0.25">
      <c r="A2925" s="432">
        <v>2919</v>
      </c>
      <c r="B2925" s="475">
        <v>0</v>
      </c>
      <c r="C2925" s="475">
        <v>0</v>
      </c>
      <c r="D2925" s="475">
        <v>0</v>
      </c>
      <c r="E2925" s="475">
        <v>0</v>
      </c>
    </row>
    <row r="2926" spans="1:5" x14ac:dyDescent="0.25">
      <c r="A2926" s="432">
        <v>2920</v>
      </c>
      <c r="B2926" s="475">
        <v>0</v>
      </c>
      <c r="C2926" s="475">
        <v>0</v>
      </c>
      <c r="D2926" s="475">
        <v>0</v>
      </c>
      <c r="E2926" s="475">
        <v>0</v>
      </c>
    </row>
    <row r="2927" spans="1:5" x14ac:dyDescent="0.25">
      <c r="A2927" s="432">
        <v>2921</v>
      </c>
      <c r="B2927" s="475">
        <v>0</v>
      </c>
      <c r="C2927" s="475">
        <v>0</v>
      </c>
      <c r="D2927" s="475">
        <v>0</v>
      </c>
      <c r="E2927" s="475">
        <v>0</v>
      </c>
    </row>
    <row r="2928" spans="1:5" x14ac:dyDescent="0.25">
      <c r="A2928" s="432">
        <v>2922</v>
      </c>
      <c r="B2928" s="475">
        <v>0</v>
      </c>
      <c r="C2928" s="475">
        <v>0</v>
      </c>
      <c r="D2928" s="475">
        <v>0</v>
      </c>
      <c r="E2928" s="475">
        <v>0</v>
      </c>
    </row>
    <row r="2929" spans="1:5" x14ac:dyDescent="0.25">
      <c r="A2929" s="432">
        <v>2923</v>
      </c>
      <c r="B2929" s="475">
        <v>0</v>
      </c>
      <c r="C2929" s="475">
        <v>0</v>
      </c>
      <c r="D2929" s="475">
        <v>0</v>
      </c>
      <c r="E2929" s="475">
        <v>0</v>
      </c>
    </row>
    <row r="2930" spans="1:5" x14ac:dyDescent="0.25">
      <c r="A2930" s="432">
        <v>2924</v>
      </c>
      <c r="B2930" s="475">
        <v>0</v>
      </c>
      <c r="C2930" s="475">
        <v>0</v>
      </c>
      <c r="D2930" s="475">
        <v>0</v>
      </c>
      <c r="E2930" s="475">
        <v>0</v>
      </c>
    </row>
    <row r="2931" spans="1:5" x14ac:dyDescent="0.25">
      <c r="A2931" s="432">
        <v>2925</v>
      </c>
      <c r="B2931" s="475">
        <v>0</v>
      </c>
      <c r="C2931" s="475">
        <v>0</v>
      </c>
      <c r="D2931" s="475">
        <v>0</v>
      </c>
      <c r="E2931" s="475">
        <v>0</v>
      </c>
    </row>
    <row r="2932" spans="1:5" x14ac:dyDescent="0.25">
      <c r="A2932" s="432">
        <v>2926</v>
      </c>
      <c r="B2932" s="475">
        <v>0</v>
      </c>
      <c r="C2932" s="475">
        <v>0</v>
      </c>
      <c r="D2932" s="475">
        <v>0</v>
      </c>
      <c r="E2932" s="475">
        <v>0</v>
      </c>
    </row>
    <row r="2933" spans="1:5" x14ac:dyDescent="0.25">
      <c r="A2933" s="432">
        <v>2927</v>
      </c>
      <c r="B2933" s="475">
        <v>0</v>
      </c>
      <c r="C2933" s="475">
        <v>0</v>
      </c>
      <c r="D2933" s="475">
        <v>0</v>
      </c>
      <c r="E2933" s="475">
        <v>0</v>
      </c>
    </row>
    <row r="2934" spans="1:5" x14ac:dyDescent="0.25">
      <c r="A2934" s="432">
        <v>2928</v>
      </c>
      <c r="B2934" s="475">
        <v>0</v>
      </c>
      <c r="C2934" s="475">
        <v>0</v>
      </c>
      <c r="D2934" s="475">
        <v>0</v>
      </c>
      <c r="E2934" s="475">
        <v>0</v>
      </c>
    </row>
    <row r="2935" spans="1:5" x14ac:dyDescent="0.25">
      <c r="A2935" s="432">
        <v>2929</v>
      </c>
      <c r="B2935" s="475">
        <v>0</v>
      </c>
      <c r="C2935" s="475">
        <v>0</v>
      </c>
      <c r="D2935" s="475">
        <v>0</v>
      </c>
      <c r="E2935" s="475">
        <v>0</v>
      </c>
    </row>
    <row r="2936" spans="1:5" x14ac:dyDescent="0.25">
      <c r="A2936" s="432">
        <v>2930</v>
      </c>
      <c r="B2936" s="475">
        <v>0</v>
      </c>
      <c r="C2936" s="475">
        <v>0</v>
      </c>
      <c r="D2936" s="475">
        <v>0</v>
      </c>
      <c r="E2936" s="475">
        <v>0</v>
      </c>
    </row>
    <row r="2937" spans="1:5" x14ac:dyDescent="0.25">
      <c r="A2937" s="432">
        <v>2931</v>
      </c>
      <c r="B2937" s="475">
        <v>0</v>
      </c>
      <c r="C2937" s="475">
        <v>0</v>
      </c>
      <c r="D2937" s="475">
        <v>0</v>
      </c>
      <c r="E2937" s="475">
        <v>0</v>
      </c>
    </row>
    <row r="2938" spans="1:5" x14ac:dyDescent="0.25">
      <c r="A2938" s="432">
        <v>2932</v>
      </c>
      <c r="B2938" s="475">
        <v>0</v>
      </c>
      <c r="C2938" s="475">
        <v>0</v>
      </c>
      <c r="D2938" s="475">
        <v>0</v>
      </c>
      <c r="E2938" s="475">
        <v>0</v>
      </c>
    </row>
    <row r="2939" spans="1:5" x14ac:dyDescent="0.25">
      <c r="A2939" s="432">
        <v>2933</v>
      </c>
      <c r="B2939" s="475">
        <v>0</v>
      </c>
      <c r="C2939" s="475">
        <v>0</v>
      </c>
      <c r="D2939" s="475">
        <v>0</v>
      </c>
      <c r="E2939" s="475">
        <v>0</v>
      </c>
    </row>
    <row r="2940" spans="1:5" x14ac:dyDescent="0.25">
      <c r="A2940" s="432">
        <v>2934</v>
      </c>
      <c r="B2940" s="475">
        <v>0</v>
      </c>
      <c r="C2940" s="475">
        <v>0</v>
      </c>
      <c r="D2940" s="475">
        <v>0</v>
      </c>
      <c r="E2940" s="475">
        <v>0</v>
      </c>
    </row>
    <row r="2941" spans="1:5" x14ac:dyDescent="0.25">
      <c r="A2941" s="432">
        <v>2935</v>
      </c>
      <c r="B2941" s="475">
        <v>0</v>
      </c>
      <c r="C2941" s="475">
        <v>0</v>
      </c>
      <c r="D2941" s="475">
        <v>0</v>
      </c>
      <c r="E2941" s="475">
        <v>0</v>
      </c>
    </row>
    <row r="2942" spans="1:5" x14ac:dyDescent="0.25">
      <c r="A2942" s="432">
        <v>2936</v>
      </c>
      <c r="B2942" s="475">
        <v>0</v>
      </c>
      <c r="C2942" s="475">
        <v>0</v>
      </c>
      <c r="D2942" s="475">
        <v>0</v>
      </c>
      <c r="E2942" s="475">
        <v>0</v>
      </c>
    </row>
    <row r="2943" spans="1:5" x14ac:dyDescent="0.25">
      <c r="A2943" s="432">
        <v>2937</v>
      </c>
      <c r="B2943" s="475">
        <v>0</v>
      </c>
      <c r="C2943" s="475">
        <v>0</v>
      </c>
      <c r="D2943" s="475">
        <v>0</v>
      </c>
      <c r="E2943" s="475">
        <v>0</v>
      </c>
    </row>
    <row r="2944" spans="1:5" x14ac:dyDescent="0.25">
      <c r="A2944" s="432">
        <v>2938</v>
      </c>
      <c r="B2944" s="475">
        <v>0</v>
      </c>
      <c r="C2944" s="475">
        <v>0</v>
      </c>
      <c r="D2944" s="475">
        <v>0</v>
      </c>
      <c r="E2944" s="475">
        <v>0</v>
      </c>
    </row>
    <row r="2945" spans="1:5" x14ac:dyDescent="0.25">
      <c r="A2945" s="432">
        <v>2939</v>
      </c>
      <c r="B2945" s="475">
        <v>0</v>
      </c>
      <c r="C2945" s="475">
        <v>0</v>
      </c>
      <c r="D2945" s="475">
        <v>0</v>
      </c>
      <c r="E2945" s="475">
        <v>0</v>
      </c>
    </row>
    <row r="2946" spans="1:5" x14ac:dyDescent="0.25">
      <c r="A2946" s="432">
        <v>2940</v>
      </c>
      <c r="B2946" s="475">
        <v>0</v>
      </c>
      <c r="C2946" s="475">
        <v>0</v>
      </c>
      <c r="D2946" s="475">
        <v>0</v>
      </c>
      <c r="E2946" s="475">
        <v>0</v>
      </c>
    </row>
    <row r="2947" spans="1:5" x14ac:dyDescent="0.25">
      <c r="A2947" s="432">
        <v>2941</v>
      </c>
      <c r="B2947" s="475">
        <v>0</v>
      </c>
      <c r="C2947" s="475">
        <v>0</v>
      </c>
      <c r="D2947" s="475">
        <v>0</v>
      </c>
      <c r="E2947" s="475">
        <v>0</v>
      </c>
    </row>
    <row r="2948" spans="1:5" x14ac:dyDescent="0.25">
      <c r="A2948" s="432">
        <v>2942</v>
      </c>
      <c r="B2948" s="475">
        <v>0</v>
      </c>
      <c r="C2948" s="475">
        <v>0</v>
      </c>
      <c r="D2948" s="475">
        <v>0</v>
      </c>
      <c r="E2948" s="475">
        <v>0</v>
      </c>
    </row>
    <row r="2949" spans="1:5" x14ac:dyDescent="0.25">
      <c r="A2949" s="432">
        <v>2943</v>
      </c>
      <c r="B2949" s="475">
        <v>0</v>
      </c>
      <c r="C2949" s="475">
        <v>0</v>
      </c>
      <c r="D2949" s="475">
        <v>0</v>
      </c>
      <c r="E2949" s="475">
        <v>0</v>
      </c>
    </row>
    <row r="2950" spans="1:5" x14ac:dyDescent="0.25">
      <c r="A2950" s="432">
        <v>2944</v>
      </c>
      <c r="B2950" s="475">
        <v>0</v>
      </c>
      <c r="C2950" s="475">
        <v>0</v>
      </c>
      <c r="D2950" s="475">
        <v>0</v>
      </c>
      <c r="E2950" s="475">
        <v>0</v>
      </c>
    </row>
    <row r="2951" spans="1:5" x14ac:dyDescent="0.25">
      <c r="A2951" s="432">
        <v>2945</v>
      </c>
      <c r="B2951" s="475">
        <v>0</v>
      </c>
      <c r="C2951" s="475">
        <v>0</v>
      </c>
      <c r="D2951" s="475">
        <v>0</v>
      </c>
      <c r="E2951" s="475">
        <v>0</v>
      </c>
    </row>
    <row r="2952" spans="1:5" x14ac:dyDescent="0.25">
      <c r="A2952" s="432">
        <v>2946</v>
      </c>
      <c r="B2952" s="475">
        <v>0</v>
      </c>
      <c r="C2952" s="475">
        <v>0</v>
      </c>
      <c r="D2952" s="475">
        <v>0</v>
      </c>
      <c r="E2952" s="475">
        <v>0</v>
      </c>
    </row>
    <row r="2953" spans="1:5" x14ac:dyDescent="0.25">
      <c r="A2953" s="432">
        <v>2947</v>
      </c>
      <c r="B2953" s="475">
        <v>0</v>
      </c>
      <c r="C2953" s="475">
        <v>0</v>
      </c>
      <c r="D2953" s="475">
        <v>0</v>
      </c>
      <c r="E2953" s="475">
        <v>0</v>
      </c>
    </row>
    <row r="2954" spans="1:5" x14ac:dyDescent="0.25">
      <c r="A2954" s="432">
        <v>2948</v>
      </c>
      <c r="B2954" s="475">
        <v>0</v>
      </c>
      <c r="C2954" s="475">
        <v>0</v>
      </c>
      <c r="D2954" s="475">
        <v>0</v>
      </c>
      <c r="E2954" s="475">
        <v>0</v>
      </c>
    </row>
    <row r="2955" spans="1:5" x14ac:dyDescent="0.25">
      <c r="A2955" s="432">
        <v>2949</v>
      </c>
      <c r="B2955" s="475">
        <v>0</v>
      </c>
      <c r="C2955" s="475">
        <v>0</v>
      </c>
      <c r="D2955" s="475">
        <v>0</v>
      </c>
      <c r="E2955" s="475">
        <v>0</v>
      </c>
    </row>
    <row r="2956" spans="1:5" x14ac:dyDescent="0.25">
      <c r="A2956" s="432">
        <v>2950</v>
      </c>
      <c r="B2956" s="475">
        <v>0</v>
      </c>
      <c r="C2956" s="475">
        <v>0</v>
      </c>
      <c r="D2956" s="475">
        <v>0</v>
      </c>
      <c r="E2956" s="475">
        <v>0</v>
      </c>
    </row>
    <row r="2957" spans="1:5" x14ac:dyDescent="0.25">
      <c r="A2957" s="432">
        <v>2951</v>
      </c>
      <c r="B2957" s="475">
        <v>0</v>
      </c>
      <c r="C2957" s="475">
        <v>0</v>
      </c>
      <c r="D2957" s="475">
        <v>0</v>
      </c>
      <c r="E2957" s="475">
        <v>0</v>
      </c>
    </row>
    <row r="2958" spans="1:5" x14ac:dyDescent="0.25">
      <c r="A2958" s="432">
        <v>2952</v>
      </c>
      <c r="B2958" s="475">
        <v>0</v>
      </c>
      <c r="C2958" s="475">
        <v>0</v>
      </c>
      <c r="D2958" s="475">
        <v>0</v>
      </c>
      <c r="E2958" s="475">
        <v>0</v>
      </c>
    </row>
    <row r="2959" spans="1:5" x14ac:dyDescent="0.25">
      <c r="A2959" s="432">
        <v>2953</v>
      </c>
      <c r="B2959" s="475">
        <v>0</v>
      </c>
      <c r="C2959" s="475">
        <v>0</v>
      </c>
      <c r="D2959" s="475">
        <v>0</v>
      </c>
      <c r="E2959" s="475">
        <v>0</v>
      </c>
    </row>
    <row r="2960" spans="1:5" x14ac:dyDescent="0.25">
      <c r="A2960" s="432">
        <v>2954</v>
      </c>
      <c r="B2960" s="475">
        <v>0</v>
      </c>
      <c r="C2960" s="475">
        <v>0</v>
      </c>
      <c r="D2960" s="475">
        <v>0</v>
      </c>
      <c r="E2960" s="475">
        <v>0</v>
      </c>
    </row>
    <row r="2961" spans="1:5" x14ac:dyDescent="0.25">
      <c r="A2961" s="432">
        <v>2955</v>
      </c>
      <c r="B2961" s="475">
        <v>0</v>
      </c>
      <c r="C2961" s="475">
        <v>0</v>
      </c>
      <c r="D2961" s="475">
        <v>0</v>
      </c>
      <c r="E2961" s="475">
        <v>0</v>
      </c>
    </row>
    <row r="2962" spans="1:5" x14ac:dyDescent="0.25">
      <c r="A2962" s="432">
        <v>2956</v>
      </c>
      <c r="B2962" s="475">
        <v>0</v>
      </c>
      <c r="C2962" s="475">
        <v>0</v>
      </c>
      <c r="D2962" s="475">
        <v>0</v>
      </c>
      <c r="E2962" s="475">
        <v>0</v>
      </c>
    </row>
    <row r="2963" spans="1:5" x14ac:dyDescent="0.25">
      <c r="A2963" s="432">
        <v>2957</v>
      </c>
      <c r="B2963" s="475">
        <v>0</v>
      </c>
      <c r="C2963" s="475">
        <v>0</v>
      </c>
      <c r="D2963" s="475">
        <v>0</v>
      </c>
      <c r="E2963" s="475">
        <v>0</v>
      </c>
    </row>
    <row r="2964" spans="1:5" x14ac:dyDescent="0.25">
      <c r="A2964" s="432">
        <v>2958</v>
      </c>
      <c r="B2964" s="475">
        <v>0</v>
      </c>
      <c r="C2964" s="475">
        <v>0</v>
      </c>
      <c r="D2964" s="475">
        <v>0</v>
      </c>
      <c r="E2964" s="475">
        <v>0</v>
      </c>
    </row>
    <row r="2965" spans="1:5" x14ac:dyDescent="0.25">
      <c r="A2965" s="432">
        <v>2959</v>
      </c>
      <c r="B2965" s="475">
        <v>0</v>
      </c>
      <c r="C2965" s="475">
        <v>0</v>
      </c>
      <c r="D2965" s="475">
        <v>0</v>
      </c>
      <c r="E2965" s="475">
        <v>0</v>
      </c>
    </row>
    <row r="2966" spans="1:5" x14ac:dyDescent="0.25">
      <c r="A2966" s="432">
        <v>2960</v>
      </c>
      <c r="B2966" s="475">
        <v>0</v>
      </c>
      <c r="C2966" s="475">
        <v>0</v>
      </c>
      <c r="D2966" s="475">
        <v>0</v>
      </c>
      <c r="E2966" s="475">
        <v>0</v>
      </c>
    </row>
    <row r="2967" spans="1:5" x14ac:dyDescent="0.25">
      <c r="A2967" s="432">
        <v>2961</v>
      </c>
      <c r="B2967" s="475">
        <v>0</v>
      </c>
      <c r="C2967" s="475">
        <v>0</v>
      </c>
      <c r="D2967" s="475">
        <v>0</v>
      </c>
      <c r="E2967" s="475">
        <v>0</v>
      </c>
    </row>
    <row r="2968" spans="1:5" x14ac:dyDescent="0.25">
      <c r="A2968" s="432">
        <v>2962</v>
      </c>
      <c r="B2968" s="475">
        <v>0</v>
      </c>
      <c r="C2968" s="475">
        <v>0</v>
      </c>
      <c r="D2968" s="475">
        <v>0</v>
      </c>
      <c r="E2968" s="475">
        <v>0</v>
      </c>
    </row>
    <row r="2969" spans="1:5" x14ac:dyDescent="0.25">
      <c r="A2969" s="432">
        <v>2963</v>
      </c>
      <c r="B2969" s="475">
        <v>0</v>
      </c>
      <c r="C2969" s="475">
        <v>0</v>
      </c>
      <c r="D2969" s="475">
        <v>0</v>
      </c>
      <c r="E2969" s="475">
        <v>0</v>
      </c>
    </row>
    <row r="2970" spans="1:5" x14ac:dyDescent="0.25">
      <c r="A2970" s="432">
        <v>2964</v>
      </c>
      <c r="B2970" s="475">
        <v>0</v>
      </c>
      <c r="C2970" s="475">
        <v>0</v>
      </c>
      <c r="D2970" s="475">
        <v>0</v>
      </c>
      <c r="E2970" s="475">
        <v>0</v>
      </c>
    </row>
    <row r="2971" spans="1:5" x14ac:dyDescent="0.25">
      <c r="A2971" s="432">
        <v>2965</v>
      </c>
      <c r="B2971" s="475">
        <v>0</v>
      </c>
      <c r="C2971" s="475">
        <v>0</v>
      </c>
      <c r="D2971" s="475">
        <v>0</v>
      </c>
      <c r="E2971" s="475">
        <v>0</v>
      </c>
    </row>
    <row r="2972" spans="1:5" x14ac:dyDescent="0.25">
      <c r="A2972" s="432">
        <v>2966</v>
      </c>
      <c r="B2972" s="475">
        <v>0</v>
      </c>
      <c r="C2972" s="475">
        <v>0</v>
      </c>
      <c r="D2972" s="475">
        <v>0</v>
      </c>
      <c r="E2972" s="475">
        <v>0</v>
      </c>
    </row>
    <row r="2973" spans="1:5" x14ac:dyDescent="0.25">
      <c r="A2973" s="432">
        <v>2967</v>
      </c>
      <c r="B2973" s="475">
        <v>0</v>
      </c>
      <c r="C2973" s="475">
        <v>0</v>
      </c>
      <c r="D2973" s="475">
        <v>0</v>
      </c>
      <c r="E2973" s="475">
        <v>0</v>
      </c>
    </row>
    <row r="2974" spans="1:5" x14ac:dyDescent="0.25">
      <c r="A2974" s="432">
        <v>2968</v>
      </c>
      <c r="B2974" s="475">
        <v>0</v>
      </c>
      <c r="C2974" s="475">
        <v>0</v>
      </c>
      <c r="D2974" s="475">
        <v>0</v>
      </c>
      <c r="E2974" s="475">
        <v>0</v>
      </c>
    </row>
    <row r="2975" spans="1:5" x14ac:dyDescent="0.25">
      <c r="A2975" s="432">
        <v>2969</v>
      </c>
      <c r="B2975" s="475">
        <v>0</v>
      </c>
      <c r="C2975" s="475">
        <v>0</v>
      </c>
      <c r="D2975" s="475">
        <v>0</v>
      </c>
      <c r="E2975" s="475">
        <v>0</v>
      </c>
    </row>
    <row r="2976" spans="1:5" x14ac:dyDescent="0.25">
      <c r="A2976" s="432">
        <v>2970</v>
      </c>
      <c r="B2976" s="475">
        <v>0</v>
      </c>
      <c r="C2976" s="475">
        <v>0</v>
      </c>
      <c r="D2976" s="475">
        <v>0</v>
      </c>
      <c r="E2976" s="475">
        <v>0</v>
      </c>
    </row>
    <row r="2977" spans="1:5" x14ac:dyDescent="0.25">
      <c r="A2977" s="432">
        <v>2971</v>
      </c>
      <c r="B2977" s="475">
        <v>0</v>
      </c>
      <c r="C2977" s="475">
        <v>0</v>
      </c>
      <c r="D2977" s="475">
        <v>0</v>
      </c>
      <c r="E2977" s="475">
        <v>0</v>
      </c>
    </row>
    <row r="2978" spans="1:5" x14ac:dyDescent="0.25">
      <c r="A2978" s="432">
        <v>2972</v>
      </c>
      <c r="B2978" s="475">
        <v>0</v>
      </c>
      <c r="C2978" s="475">
        <v>0</v>
      </c>
      <c r="D2978" s="475">
        <v>0</v>
      </c>
      <c r="E2978" s="475">
        <v>0</v>
      </c>
    </row>
    <row r="2979" spans="1:5" x14ac:dyDescent="0.25">
      <c r="A2979" s="432">
        <v>2973</v>
      </c>
      <c r="B2979" s="475">
        <v>0</v>
      </c>
      <c r="C2979" s="475">
        <v>0</v>
      </c>
      <c r="D2979" s="475">
        <v>0</v>
      </c>
      <c r="E2979" s="475">
        <v>0</v>
      </c>
    </row>
    <row r="2980" spans="1:5" x14ac:dyDescent="0.25">
      <c r="A2980" s="432">
        <v>2974</v>
      </c>
      <c r="B2980" s="475">
        <v>0</v>
      </c>
      <c r="C2980" s="475">
        <v>0</v>
      </c>
      <c r="D2980" s="475">
        <v>0</v>
      </c>
      <c r="E2980" s="475">
        <v>0</v>
      </c>
    </row>
    <row r="2981" spans="1:5" x14ac:dyDescent="0.25">
      <c r="A2981" s="432">
        <v>2975</v>
      </c>
      <c r="B2981" s="475">
        <v>0</v>
      </c>
      <c r="C2981" s="475">
        <v>0</v>
      </c>
      <c r="D2981" s="475">
        <v>0</v>
      </c>
      <c r="E2981" s="475">
        <v>0</v>
      </c>
    </row>
    <row r="2982" spans="1:5" x14ac:dyDescent="0.25">
      <c r="A2982" s="432">
        <v>2976</v>
      </c>
      <c r="B2982" s="475">
        <v>0</v>
      </c>
      <c r="C2982" s="475">
        <v>0</v>
      </c>
      <c r="D2982" s="475">
        <v>0</v>
      </c>
      <c r="E2982" s="475">
        <v>0</v>
      </c>
    </row>
    <row r="2983" spans="1:5" x14ac:dyDescent="0.25">
      <c r="A2983" s="432">
        <v>2977</v>
      </c>
      <c r="B2983" s="475">
        <v>0</v>
      </c>
      <c r="C2983" s="475">
        <v>0</v>
      </c>
      <c r="D2983" s="475">
        <v>0</v>
      </c>
      <c r="E2983" s="475">
        <v>0</v>
      </c>
    </row>
    <row r="2984" spans="1:5" x14ac:dyDescent="0.25">
      <c r="A2984" s="432">
        <v>2978</v>
      </c>
      <c r="B2984" s="475">
        <v>0</v>
      </c>
      <c r="C2984" s="475">
        <v>0</v>
      </c>
      <c r="D2984" s="475">
        <v>0</v>
      </c>
      <c r="E2984" s="475">
        <v>0</v>
      </c>
    </row>
    <row r="2985" spans="1:5" x14ac:dyDescent="0.25">
      <c r="A2985" s="432">
        <v>2979</v>
      </c>
      <c r="B2985" s="475">
        <v>0</v>
      </c>
      <c r="C2985" s="475">
        <v>0</v>
      </c>
      <c r="D2985" s="475">
        <v>0</v>
      </c>
      <c r="E2985" s="475">
        <v>0</v>
      </c>
    </row>
    <row r="2986" spans="1:5" x14ac:dyDescent="0.25">
      <c r="A2986" s="432">
        <v>2980</v>
      </c>
      <c r="B2986" s="475">
        <v>0</v>
      </c>
      <c r="C2986" s="475">
        <v>0</v>
      </c>
      <c r="D2986" s="475">
        <v>0</v>
      </c>
      <c r="E2986" s="475">
        <v>0</v>
      </c>
    </row>
    <row r="2987" spans="1:5" x14ac:dyDescent="0.25">
      <c r="A2987" s="432">
        <v>2981</v>
      </c>
      <c r="B2987" s="475">
        <v>0</v>
      </c>
      <c r="C2987" s="475">
        <v>0</v>
      </c>
      <c r="D2987" s="475">
        <v>0</v>
      </c>
      <c r="E2987" s="475">
        <v>0</v>
      </c>
    </row>
    <row r="2988" spans="1:5" x14ac:dyDescent="0.25">
      <c r="A2988" s="432">
        <v>2982</v>
      </c>
      <c r="B2988" s="475">
        <v>0</v>
      </c>
      <c r="C2988" s="475">
        <v>0</v>
      </c>
      <c r="D2988" s="475">
        <v>0</v>
      </c>
      <c r="E2988" s="475">
        <v>0</v>
      </c>
    </row>
    <row r="2989" spans="1:5" x14ac:dyDescent="0.25">
      <c r="A2989" s="432">
        <v>2983</v>
      </c>
      <c r="B2989" s="475">
        <v>0</v>
      </c>
      <c r="C2989" s="475">
        <v>0</v>
      </c>
      <c r="D2989" s="475">
        <v>0</v>
      </c>
      <c r="E2989" s="475">
        <v>0</v>
      </c>
    </row>
    <row r="2990" spans="1:5" x14ac:dyDescent="0.25">
      <c r="A2990" s="432">
        <v>2984</v>
      </c>
      <c r="B2990" s="475">
        <v>0</v>
      </c>
      <c r="C2990" s="475">
        <v>0</v>
      </c>
      <c r="D2990" s="475">
        <v>0</v>
      </c>
      <c r="E2990" s="475">
        <v>0</v>
      </c>
    </row>
    <row r="2991" spans="1:5" x14ac:dyDescent="0.25">
      <c r="A2991" s="432">
        <v>2985</v>
      </c>
      <c r="B2991" s="475">
        <v>0</v>
      </c>
      <c r="C2991" s="475">
        <v>0</v>
      </c>
      <c r="D2991" s="475">
        <v>0</v>
      </c>
      <c r="E2991" s="475">
        <v>0</v>
      </c>
    </row>
    <row r="2992" spans="1:5" x14ac:dyDescent="0.25">
      <c r="A2992" s="432">
        <v>2986</v>
      </c>
      <c r="B2992" s="475">
        <v>0</v>
      </c>
      <c r="C2992" s="475">
        <v>0</v>
      </c>
      <c r="D2992" s="475">
        <v>0</v>
      </c>
      <c r="E2992" s="475">
        <v>0</v>
      </c>
    </row>
    <row r="2993" spans="1:5" x14ac:dyDescent="0.25">
      <c r="A2993" s="432">
        <v>2987</v>
      </c>
      <c r="B2993" s="475">
        <v>0</v>
      </c>
      <c r="C2993" s="475">
        <v>0</v>
      </c>
      <c r="D2993" s="475">
        <v>0</v>
      </c>
      <c r="E2993" s="475">
        <v>0</v>
      </c>
    </row>
    <row r="2994" spans="1:5" x14ac:dyDescent="0.25">
      <c r="A2994" s="432">
        <v>2988</v>
      </c>
      <c r="B2994" s="475">
        <v>0</v>
      </c>
      <c r="C2994" s="475">
        <v>0</v>
      </c>
      <c r="D2994" s="475">
        <v>0</v>
      </c>
      <c r="E2994" s="475">
        <v>0</v>
      </c>
    </row>
    <row r="2995" spans="1:5" x14ac:dyDescent="0.25">
      <c r="A2995" s="432">
        <v>2989</v>
      </c>
      <c r="B2995" s="475">
        <v>0</v>
      </c>
      <c r="C2995" s="475">
        <v>0</v>
      </c>
      <c r="D2995" s="475">
        <v>0</v>
      </c>
      <c r="E2995" s="475">
        <v>0</v>
      </c>
    </row>
    <row r="2996" spans="1:5" x14ac:dyDescent="0.25">
      <c r="A2996" s="432">
        <v>2990</v>
      </c>
      <c r="B2996" s="475">
        <v>0</v>
      </c>
      <c r="C2996" s="475">
        <v>0</v>
      </c>
      <c r="D2996" s="475">
        <v>0</v>
      </c>
      <c r="E2996" s="475">
        <v>0</v>
      </c>
    </row>
    <row r="2997" spans="1:5" x14ac:dyDescent="0.25">
      <c r="A2997" s="432">
        <v>2991</v>
      </c>
      <c r="B2997" s="475">
        <v>0</v>
      </c>
      <c r="C2997" s="475">
        <v>0</v>
      </c>
      <c r="D2997" s="475">
        <v>0</v>
      </c>
      <c r="E2997" s="475">
        <v>0</v>
      </c>
    </row>
    <row r="2998" spans="1:5" x14ac:dyDescent="0.25">
      <c r="A2998" s="432">
        <v>2992</v>
      </c>
      <c r="B2998" s="475">
        <v>0</v>
      </c>
      <c r="C2998" s="475">
        <v>0</v>
      </c>
      <c r="D2998" s="475">
        <v>0</v>
      </c>
      <c r="E2998" s="475">
        <v>0</v>
      </c>
    </row>
    <row r="2999" spans="1:5" x14ac:dyDescent="0.25">
      <c r="A2999" s="432">
        <v>2993</v>
      </c>
      <c r="B2999" s="475">
        <v>0</v>
      </c>
      <c r="C2999" s="475">
        <v>0</v>
      </c>
      <c r="D2999" s="475">
        <v>0</v>
      </c>
      <c r="E2999" s="475">
        <v>0</v>
      </c>
    </row>
    <row r="3000" spans="1:5" x14ac:dyDescent="0.25">
      <c r="A3000" s="432">
        <v>2994</v>
      </c>
      <c r="B3000" s="475">
        <v>0</v>
      </c>
      <c r="C3000" s="475">
        <v>0</v>
      </c>
      <c r="D3000" s="475">
        <v>0</v>
      </c>
      <c r="E3000" s="475">
        <v>0</v>
      </c>
    </row>
    <row r="3001" spans="1:5" x14ac:dyDescent="0.25">
      <c r="A3001" s="432">
        <v>2995</v>
      </c>
      <c r="B3001" s="475">
        <v>0</v>
      </c>
      <c r="C3001" s="475">
        <v>0</v>
      </c>
      <c r="D3001" s="475">
        <v>0</v>
      </c>
      <c r="E3001" s="475">
        <v>0</v>
      </c>
    </row>
    <row r="3002" spans="1:5" x14ac:dyDescent="0.25">
      <c r="A3002" s="432">
        <v>2996</v>
      </c>
      <c r="B3002" s="475">
        <v>0</v>
      </c>
      <c r="C3002" s="475">
        <v>0</v>
      </c>
      <c r="D3002" s="475">
        <v>0</v>
      </c>
      <c r="E3002" s="475">
        <v>0</v>
      </c>
    </row>
    <row r="3003" spans="1:5" x14ac:dyDescent="0.25">
      <c r="A3003" s="432">
        <v>2997</v>
      </c>
      <c r="B3003" s="475">
        <v>0</v>
      </c>
      <c r="C3003" s="475">
        <v>0</v>
      </c>
      <c r="D3003" s="475">
        <v>0</v>
      </c>
      <c r="E3003" s="475">
        <v>0</v>
      </c>
    </row>
    <row r="3004" spans="1:5" x14ac:dyDescent="0.25">
      <c r="A3004" s="432">
        <v>2998</v>
      </c>
      <c r="B3004" s="475">
        <v>0</v>
      </c>
      <c r="C3004" s="475">
        <v>0</v>
      </c>
      <c r="D3004" s="475">
        <v>0</v>
      </c>
      <c r="E3004" s="475">
        <v>0</v>
      </c>
    </row>
    <row r="3005" spans="1:5" x14ac:dyDescent="0.25">
      <c r="A3005" s="432">
        <v>2999</v>
      </c>
      <c r="B3005" s="475">
        <v>0</v>
      </c>
      <c r="C3005" s="475">
        <v>0</v>
      </c>
      <c r="D3005" s="475">
        <v>0</v>
      </c>
      <c r="E3005" s="475">
        <v>0</v>
      </c>
    </row>
    <row r="3006" spans="1:5" x14ac:dyDescent="0.25">
      <c r="A3006" s="432">
        <v>3000</v>
      </c>
      <c r="B3006" s="475">
        <v>0</v>
      </c>
      <c r="C3006" s="475">
        <v>0</v>
      </c>
      <c r="D3006" s="475">
        <v>0</v>
      </c>
      <c r="E3006" s="475">
        <v>0</v>
      </c>
    </row>
    <row r="3007" spans="1:5" x14ac:dyDescent="0.25">
      <c r="A3007" s="432">
        <v>3001</v>
      </c>
      <c r="B3007" s="475">
        <v>0</v>
      </c>
      <c r="C3007" s="475">
        <v>0</v>
      </c>
      <c r="D3007" s="475">
        <v>0</v>
      </c>
      <c r="E3007" s="475">
        <v>0</v>
      </c>
    </row>
  </sheetData>
  <autoFilter ref="A4:E3007"/>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CB6E5B75720C4DB1AA286D38A2AF38" ma:contentTypeVersion="5" ma:contentTypeDescription="Create a new document." ma:contentTypeScope="" ma:versionID="1ab79856610c511b4cdf6b7e19ad2a19">
  <xsd:schema xmlns:xsd="http://www.w3.org/2001/XMLSchema" xmlns:xs="http://www.w3.org/2001/XMLSchema" xmlns:p="http://schemas.microsoft.com/office/2006/metadata/properties" xmlns:ns2="6bfbd341-7dfd-4257-8020-c294d98ff83a" xmlns:ns3="edda65cf-c0f6-4d04-a03d-d1b65811cfd0" targetNamespace="http://schemas.microsoft.com/office/2006/metadata/properties" ma:root="true" ma:fieldsID="38aae0c8c6dc3c39c147b5e6170d343d" ns2:_="" ns3:_="">
    <xsd:import namespace="6bfbd341-7dfd-4257-8020-c294d98ff83a"/>
    <xsd:import namespace="edda65cf-c0f6-4d04-a03d-d1b65811cf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bd341-7dfd-4257-8020-c294d98ff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da65cf-c0f6-4d04-a03d-d1b65811cfd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D590D2-5544-4364-83DA-74462FD9D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fbd341-7dfd-4257-8020-c294d98ff83a"/>
    <ds:schemaRef ds:uri="edda65cf-c0f6-4d04-a03d-d1b65811c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CC826A-FEFD-499E-990F-590CDEA6DDA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dda65cf-c0f6-4d04-a03d-d1b65811cfd0"/>
    <ds:schemaRef ds:uri="6bfbd341-7dfd-4257-8020-c294d98ff83a"/>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512CE86-7171-43C0-894F-4C194A8EE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Read Me</vt:lpstr>
      <vt:lpstr>Savings Calculator</vt:lpstr>
      <vt:lpstr>Optimized Solution</vt:lpstr>
      <vt:lpstr>BPA List Pricing</vt:lpstr>
      <vt:lpstr>Detailed Plan Information</vt:lpstr>
      <vt:lpstr>ALT Calc</vt:lpstr>
      <vt:lpstr>Lists</vt:lpstr>
      <vt:lpstr>OptATT</vt:lpstr>
      <vt:lpstr>Volume Discounts</vt:lpstr>
      <vt:lpstr>Calculations (Proprietary)1</vt:lpstr>
      <vt:lpstr>Plan Calculator</vt:lpstr>
      <vt:lpstr>Red</vt:lpstr>
      <vt:lpstr>Estimate</vt:lpstr>
      <vt:lpstr>Pricing</vt:lpstr>
      <vt:lpstr>Plan Calculator Pricing</vt:lpstr>
      <vt:lpstr>appu</vt:lpstr>
      <vt:lpstr>avg_level_of_usage</vt:lpstr>
      <vt:lpstr>banner_flag</vt:lpstr>
      <vt:lpstr>banner_text</vt:lpstr>
      <vt:lpstr>'Plan Calculator Pricing'!bpa_list_pricing</vt:lpstr>
      <vt:lpstr>bpa_list_pricing</vt:lpstr>
      <vt:lpstr>bpa_pricing_data_addon</vt:lpstr>
      <vt:lpstr>bpa_pricing_data_only</vt:lpstr>
      <vt:lpstr>bpa_pricing_voice</vt:lpstr>
      <vt:lpstr>competition_discount</vt:lpstr>
      <vt:lpstr>current_cost</vt:lpstr>
      <vt:lpstr>data_only_devices</vt:lpstr>
      <vt:lpstr>data_only_devices_att</vt:lpstr>
      <vt:lpstr>data_only_devices_vzw</vt:lpstr>
      <vt:lpstr>lowest_price_data_addon</vt:lpstr>
      <vt:lpstr>lowest_price_data_only</vt:lpstr>
      <vt:lpstr>lowest_price_voice</vt:lpstr>
      <vt:lpstr>num_of_devices</vt:lpstr>
      <vt:lpstr>OptPlanATT</vt:lpstr>
      <vt:lpstr>'BPA List Pricing'!Print_Area</vt:lpstr>
      <vt:lpstr>'Detailed Plan Information'!Print_Area</vt:lpstr>
      <vt:lpstr>Estimate!Print_Area</vt:lpstr>
      <vt:lpstr>'Plan Calculator Pricing'!Print_Area</vt:lpstr>
      <vt:lpstr>smartphone_devices</vt:lpstr>
      <vt:lpstr>smartphone_devices_att</vt:lpstr>
      <vt:lpstr>smartphone_devices_vzw</vt:lpstr>
      <vt:lpstr>voice_only_devices</vt:lpstr>
      <vt:lpstr>voice_only_devices_att</vt:lpstr>
      <vt:lpstr>voice_only_devices_vzw</vt:lpstr>
      <vt:lpstr>volume_discount_list</vt:lpstr>
      <vt:lpstr>volume_discount_max_devices</vt:lpstr>
    </vt:vector>
  </TitlesOfParts>
  <Company>Noblis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Version 1.3 of FSSI Wireless Economic Model</dc:title>
  <dc:creator>Noblis</dc:creator>
  <cp:lastModifiedBy>KellyJAdams</cp:lastModifiedBy>
  <cp:lastPrinted>2019-02-11T14:47:53Z</cp:lastPrinted>
  <dcterms:created xsi:type="dcterms:W3CDTF">2011-02-22T19:44:49Z</dcterms:created>
  <dcterms:modified xsi:type="dcterms:W3CDTF">2019-03-20T14:55:34Z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0x010100F0CB6E5B75720C4DB1AA286D38A2AF38</vt:lpwstr>
  </property>
  <property fmtid="{D5CDD505-2E9C-101B-9397-08002B2CF9AE}" pid="3" name="Order">
    <vt:r8>300</vt:r8>
  </property>
</Properties>
</file>